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pha\Desktop\0Profesor asistente\PRACTICOS\En edición\"/>
    </mc:Choice>
  </mc:AlternateContent>
  <bookViews>
    <workbookView xWindow="240" yWindow="75" windowWidth="11520" windowHeight="2145"/>
  </bookViews>
  <sheets>
    <sheet name="Hoja1" sheetId="1" r:id="rId1"/>
    <sheet name="Hoja2" sheetId="2" r:id="rId2"/>
    <sheet name="Hoja3" sheetId="3" r:id="rId3"/>
  </sheets>
  <definedNames>
    <definedName name="solver_adj" localSheetId="0" hidden="1">Hoja1!#REF!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Hoja1!#REF!</definedName>
    <definedName name="solver_lhs2" localSheetId="0" hidden="1">Hoja1!#REF!</definedName>
    <definedName name="solver_lhs3" localSheetId="0" hidden="1">Hoja1!#REF!</definedName>
    <definedName name="solver_lhs4" localSheetId="0" hidden="1">Hoja1!#REF!</definedName>
    <definedName name="solver_lhs5" localSheetId="0" hidden="1">Hoja1!#REF!</definedName>
    <definedName name="solver_lhs6" localSheetId="0" hidden="1">Hoja1!#REF!</definedName>
    <definedName name="solver_lhs7" localSheetId="0" hidden="1">Hoja1!#REF!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3</definedName>
    <definedName name="solver_rel6" localSheetId="0" hidden="1">1</definedName>
    <definedName name="solver_rel7" localSheetId="0" hidden="1">1</definedName>
    <definedName name="solver_rhs1" localSheetId="0" hidden="1">1</definedName>
    <definedName name="solver_rhs2" localSheetId="0" hidden="1">0</definedName>
    <definedName name="solver_rhs3" localSheetId="0" hidden="1">1</definedName>
    <definedName name="solver_rhs4" localSheetId="0" hidden="1">0</definedName>
    <definedName name="solver_rhs5" localSheetId="0" hidden="1">0</definedName>
    <definedName name="solver_rhs6" localSheetId="0" hidden="1">0</definedName>
    <definedName name="solver_rhs7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 iterate="1"/>
</workbook>
</file>

<file path=xl/calcChain.xml><?xml version="1.0" encoding="utf-8"?>
<calcChain xmlns="http://schemas.openxmlformats.org/spreadsheetml/2006/main">
  <c r="F150" i="1" l="1"/>
  <c r="C130" i="1"/>
  <c r="C131" i="1"/>
  <c r="C132" i="1"/>
  <c r="C133" i="1"/>
  <c r="C134" i="1"/>
  <c r="D133" i="1"/>
  <c r="D134" i="1" s="1"/>
  <c r="E97" i="1"/>
  <c r="C99" i="1"/>
  <c r="C100" i="1"/>
  <c r="D90" i="1"/>
  <c r="C90" i="1"/>
  <c r="B91" i="1"/>
  <c r="B92" i="1" s="1"/>
  <c r="B93" i="1" s="1"/>
  <c r="C75" i="1"/>
  <c r="C76" i="1" s="1"/>
  <c r="C61" i="1"/>
  <c r="C60" i="1"/>
  <c r="C53" i="1"/>
  <c r="F53" i="1" s="1"/>
  <c r="C39" i="1"/>
  <c r="C42" i="1" s="1"/>
  <c r="C31" i="1"/>
  <c r="C20" i="1"/>
  <c r="E20" i="1" s="1"/>
  <c r="F12" i="1"/>
  <c r="D91" i="1" l="1"/>
  <c r="C92" i="1"/>
  <c r="D92" i="1"/>
  <c r="C91" i="1"/>
  <c r="C62" i="1"/>
  <c r="C67" i="1" s="1"/>
  <c r="B94" i="1" l="1"/>
  <c r="B95" i="1" s="1"/>
  <c r="D93" i="1"/>
  <c r="C93" i="1"/>
  <c r="C95" i="1" l="1"/>
  <c r="D95" i="1"/>
  <c r="D94" i="1"/>
  <c r="C94" i="1"/>
</calcChain>
</file>

<file path=xl/sharedStrings.xml><?xml version="1.0" encoding="utf-8"?>
<sst xmlns="http://schemas.openxmlformats.org/spreadsheetml/2006/main" count="182" uniqueCount="150">
  <si>
    <r>
      <t xml:space="preserve">Materiales de la Industria Química
</t>
    </r>
    <r>
      <rPr>
        <sz val="16"/>
        <color theme="1"/>
        <rFont val="Calibri"/>
        <family val="2"/>
        <scheme val="minor"/>
      </rPr>
      <t xml:space="preserve">Cuadernillo de Trabajos Prácticos
</t>
    </r>
    <r>
      <rPr>
        <sz val="11"/>
        <color theme="1"/>
        <rFont val="Calibri"/>
        <family val="2"/>
        <scheme val="minor"/>
      </rPr>
      <t>Rev 2014</t>
    </r>
    <r>
      <rPr>
        <sz val="20"/>
        <color theme="1"/>
        <rFont val="Calibri"/>
        <family val="2"/>
        <scheme val="minor"/>
      </rPr>
      <t xml:space="preserve">
</t>
    </r>
  </si>
  <si>
    <t>a</t>
  </si>
  <si>
    <r>
      <t>A) Calcule el voltaje de una pila electroquímica que consiste en Pb puro sumergido en una disolución 5x10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M de iones Pb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y estaño puro en una disolución de iones 0,25 M Sn</t>
    </r>
    <r>
      <rPr>
        <vertAlign val="superscript"/>
        <sz val="11"/>
        <color theme="1"/>
        <rFont val="Calibri"/>
        <family val="2"/>
        <scheme val="minor"/>
      </rPr>
      <t xml:space="preserve">+2 </t>
    </r>
    <r>
      <rPr>
        <sz val="11"/>
        <color theme="1"/>
        <rFont val="Calibri"/>
        <family val="2"/>
        <scheme val="minor"/>
      </rPr>
      <t xml:space="preserve">a 25°C.
B) Escriba las ecuaciones electroquímicas espontáneas.
C) ¿Puede un cambio en la temperatura revertir el sentido de la reacción?
</t>
    </r>
  </si>
  <si>
    <t xml:space="preserve">Una celda galvánica estándar contiene electrodos de plomo y hierro. 
A) ¿Cuál electrodo es el ánodo?
B) ¿Cuál electrodo se corroe?
C) ¿Cuál es el potencial de la celda?
</t>
  </si>
  <si>
    <t xml:space="preserve">Un proceso industrial de electrodeposición emplea 10 A de corriente y corroe un ánodo de cadmio. ¿Cuánto llevará corroer 8,2 g del ánodo? 
</t>
  </si>
  <si>
    <t xml:space="preserve">Calcule la relación Pilling-Bedworth de los metales tabulados a continuación. Basándose en estos valores prediga si la capa de óxido que se forma será o no protectora.
</t>
  </si>
  <si>
    <t>Metal</t>
  </si>
  <si>
    <t>Mg</t>
  </si>
  <si>
    <t>V</t>
  </si>
  <si>
    <t>Zn</t>
  </si>
  <si>
    <t>Densidad del metal</t>
  </si>
  <si>
    <t>Óxido</t>
  </si>
  <si>
    <t>Densidad del óxido</t>
  </si>
  <si>
    <t>MgO</t>
  </si>
  <si>
    <r>
      <t>V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O</t>
    </r>
    <r>
      <rPr>
        <vertAlign val="subscript"/>
        <sz val="10"/>
        <color rgb="FF000000"/>
        <rFont val="Calibri"/>
        <family val="2"/>
      </rPr>
      <t>5</t>
    </r>
  </si>
  <si>
    <t>ZnO</t>
  </si>
  <si>
    <t xml:space="preserve">Se han tabulado los valores de incremento de masa que ha experimentado el Ni al oxidarse a elevada temperatura.
A) Determine si la expresión de la velocidad de oxidación obedece a una ley lineal, parabólica o logarítmica
B) Determine W después de 600 minutos
</t>
  </si>
  <si>
    <t>La reacción es expontánea cuando E es mayor qe cero</t>
  </si>
  <si>
    <r>
      <t>Pb</t>
    </r>
    <r>
      <rPr>
        <vertAlign val="superscript"/>
        <sz val="11"/>
        <color theme="1"/>
        <rFont val="Calibri"/>
        <family val="2"/>
        <scheme val="minor"/>
      </rPr>
      <t xml:space="preserve">+2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Pb</t>
    </r>
    <r>
      <rPr>
        <vertAlign val="superscript"/>
        <sz val="11"/>
        <color theme="1"/>
        <rFont val="Calibri"/>
        <family val="2"/>
        <scheme val="minor"/>
      </rPr>
      <t>0</t>
    </r>
  </si>
  <si>
    <r>
      <t>Sn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Sn</t>
    </r>
    <r>
      <rPr>
        <vertAlign val="superscript"/>
        <sz val="11"/>
        <color theme="1"/>
        <rFont val="Calibri"/>
        <family val="2"/>
        <scheme val="minor"/>
      </rPr>
      <t>0</t>
    </r>
  </si>
  <si>
    <r>
      <t>E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</t>
    </r>
  </si>
  <si>
    <t>Por lo que en condiciones estándares el estaño se debe oxidar para que E&gt;0</t>
  </si>
  <si>
    <r>
      <t>Sn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Pb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color theme="1"/>
        <rFont val="Calibri"/>
        <family val="2"/>
        <scheme val="minor"/>
      </rPr>
      <t>&gt; Sn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+</t>
    </r>
    <r>
      <rPr>
        <sz val="11"/>
        <color theme="1"/>
        <rFont val="Calibri"/>
        <family val="2"/>
        <scheme val="minor"/>
      </rPr>
      <t xml:space="preserve"> PB</t>
    </r>
    <r>
      <rPr>
        <vertAlign val="superscript"/>
        <sz val="11"/>
        <color theme="1"/>
        <rFont val="Calibri"/>
        <family val="2"/>
        <scheme val="minor"/>
      </rPr>
      <t>0</t>
    </r>
  </si>
  <si>
    <r>
      <t>Pb+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Pb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(M2) 5x10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M</t>
    </r>
  </si>
  <si>
    <r>
      <t>Sn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-&gt; Sn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(M1) 0,25 M</t>
    </r>
  </si>
  <si>
    <r>
      <t>E= V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-V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- (RT)/(nF) ln(M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>/M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>)</t>
    </r>
  </si>
  <si>
    <t>E=</t>
  </si>
  <si>
    <t>En las condiciones planteadas Sn es M1 y Pb es M2, y RT/F se puede aproximar a 0,0592 V si se utiiza logaritmo decimal en ligar de neperiano</t>
  </si>
  <si>
    <t>R=</t>
  </si>
  <si>
    <t>J mol-1 K-1</t>
  </si>
  <si>
    <t>F=</t>
  </si>
  <si>
    <t>C/mol</t>
  </si>
  <si>
    <t>&lt;- Como vemos el sentido de la reacción debe ser inverso para ser expontáneo</t>
  </si>
  <si>
    <t>Se ha revertido el sentido de la reación por efecto de la concentración</t>
  </si>
  <si>
    <t>b</t>
  </si>
  <si>
    <r>
      <t>Pb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+Sn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>-&gt; Pb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>+Sn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</si>
  <si>
    <t>c</t>
  </si>
  <si>
    <r>
      <t>La ecuación se revierte cuando RT/nF ln (Productos/Reactivos) sea igual a (-E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) </t>
    </r>
  </si>
  <si>
    <t>Despejando T nos queda</t>
  </si>
  <si>
    <t>T=</t>
  </si>
  <si>
    <r>
      <t>T= (V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-V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)/( (R/nF) * Ln (M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/M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 )</t>
    </r>
  </si>
  <si>
    <r>
      <t>T= (V</t>
    </r>
    <r>
      <rPr>
        <vertAlign val="subscript"/>
        <sz val="11"/>
        <color theme="1"/>
        <rFont val="Calibri"/>
        <family val="2"/>
        <scheme val="minor"/>
      </rPr>
      <t>Sn</t>
    </r>
    <r>
      <rPr>
        <sz val="11"/>
        <color theme="1"/>
        <rFont val="Calibri"/>
        <family val="2"/>
        <scheme val="minor"/>
      </rPr>
      <t>-V</t>
    </r>
    <r>
      <rPr>
        <vertAlign val="subscript"/>
        <sz val="11"/>
        <color theme="1"/>
        <rFont val="Calibri"/>
        <family val="2"/>
        <scheme val="minor"/>
      </rPr>
      <t>Pb</t>
    </r>
    <r>
      <rPr>
        <sz val="11"/>
        <color theme="1"/>
        <rFont val="Calibri"/>
        <family val="2"/>
        <scheme val="minor"/>
      </rPr>
      <t>)/( (R/nF) * Ln (M</t>
    </r>
    <r>
      <rPr>
        <vertAlign val="subscript"/>
        <sz val="11"/>
        <color theme="1"/>
        <rFont val="Calibri"/>
        <family val="2"/>
        <scheme val="minor"/>
      </rPr>
      <t>Pb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/M</t>
    </r>
    <r>
      <rPr>
        <vertAlign val="subscript"/>
        <sz val="11"/>
        <color theme="1"/>
        <rFont val="Calibri"/>
        <family val="2"/>
        <scheme val="minor"/>
      </rPr>
      <t>Sn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 )</t>
    </r>
  </si>
  <si>
    <t>K o en °C</t>
  </si>
  <si>
    <t>&lt;- Es teóricamente posible mas complicado tecnicamente dado qu el agua es sólida a es temperatura.</t>
  </si>
  <si>
    <r>
      <t>Fe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-&gt;Fe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</si>
  <si>
    <r>
      <t>Pb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Pb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</si>
  <si>
    <t>el ánodo</t>
  </si>
  <si>
    <r>
      <t>E=V</t>
    </r>
    <r>
      <rPr>
        <vertAlign val="subscript"/>
        <sz val="11"/>
        <color theme="1"/>
        <rFont val="Calibri"/>
        <family val="2"/>
        <scheme val="minor"/>
      </rPr>
      <t>Pb</t>
    </r>
    <r>
      <rPr>
        <sz val="11"/>
        <color theme="1"/>
        <rFont val="Calibri"/>
        <family val="2"/>
        <scheme val="minor"/>
      </rPr>
      <t>-V</t>
    </r>
    <r>
      <rPr>
        <vertAlign val="subscript"/>
        <sz val="11"/>
        <color theme="1"/>
        <rFont val="Calibri"/>
        <family val="2"/>
        <scheme val="minor"/>
      </rPr>
      <t>Fe</t>
    </r>
    <r>
      <rPr>
        <sz val="11"/>
        <color theme="1"/>
        <rFont val="Calibri"/>
        <family val="2"/>
        <scheme val="minor"/>
      </rPr>
      <t xml:space="preserve"> </t>
    </r>
  </si>
  <si>
    <r>
      <t>Cu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Cu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</si>
  <si>
    <r>
      <t>Cd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Cd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</si>
  <si>
    <r>
      <t>Una pila electroquímica está compuesta por electrodos de cobre y de cadmio puros sumergidos en disoluciones de sus respectivos iones divalentes. Cuando la concentración de Cd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es de 6,5x10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M,
el electrodo de cadmio se oxida generando 0,775V. Calcule la concentración de iones Cu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si la temperatura es de 25°C
</t>
    </r>
  </si>
  <si>
    <t>Propongo que se oxidará el Cd y se reducirá el Cu ya que esa es la tendencia en condiciiones normales.</t>
  </si>
  <si>
    <r>
      <t>Despejando Cu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</t>
    </r>
  </si>
  <si>
    <r>
      <t>Cu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= </t>
    </r>
  </si>
  <si>
    <t>M</t>
  </si>
  <si>
    <r>
      <t>0,775 = E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- 0,0592/2 *</t>
    </r>
    <r>
      <rPr>
        <b/>
        <sz val="11"/>
        <color rgb="FFFF0000"/>
        <rFont val="Calibri"/>
        <family val="2"/>
        <scheme val="minor"/>
      </rPr>
      <t xml:space="preserve"> Log</t>
    </r>
    <r>
      <rPr>
        <sz val="11"/>
        <color theme="1"/>
        <rFont val="Calibri"/>
        <family val="2"/>
        <scheme val="minor"/>
      </rPr>
      <t>(Cd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/ Cu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</t>
    </r>
  </si>
  <si>
    <t>La cte de Faraday relaciona la carga entregada con los moles de electrones intervinientes en una reacción, de allí podemos dervar la intensidad media y potencia requerida para determinados procesos químicos</t>
  </si>
  <si>
    <r>
      <t>Cd + 2e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-&gt; Cd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</t>
    </r>
  </si>
  <si>
    <r>
      <t>PM</t>
    </r>
    <r>
      <rPr>
        <vertAlign val="subscript"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</t>
    </r>
  </si>
  <si>
    <t>g/mol</t>
  </si>
  <si>
    <t>moles reaccionantes = C/nF</t>
  </si>
  <si>
    <r>
      <t>peso de cadmio = C*PM</t>
    </r>
    <r>
      <rPr>
        <vertAlign val="subscript"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/nF</t>
    </r>
  </si>
  <si>
    <t>donde C=carga de electrones en Coulombs</t>
  </si>
  <si>
    <t>en el tiempo t si la intensidad de corriente se mantuvo constante tenemos</t>
  </si>
  <si>
    <t>I=C/t</t>
  </si>
  <si>
    <r>
      <t>W</t>
    </r>
    <r>
      <rPr>
        <vertAlign val="subscript"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= I*t*PM</t>
    </r>
    <r>
      <rPr>
        <vertAlign val="subscript"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/ nF </t>
    </r>
  </si>
  <si>
    <t xml:space="preserve">t= </t>
  </si>
  <si>
    <t>seg</t>
  </si>
  <si>
    <t xml:space="preserve">o = </t>
  </si>
  <si>
    <t>min</t>
  </si>
  <si>
    <t>las unidades:</t>
  </si>
  <si>
    <t>g = (C/s) * s * (g/mol) / (C/mol)</t>
  </si>
  <si>
    <t>i</t>
  </si>
  <si>
    <r>
      <t>Una superficie de estaño se corroe a una velocidad de 2,40 mdd (mg/dm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-día)..
¿Cuál es la densidad de corriente asociada a esta velocidad de corrosión?
</t>
    </r>
  </si>
  <si>
    <r>
      <t>PM</t>
    </r>
    <r>
      <rPr>
        <vertAlign val="subscript"/>
        <sz val="11"/>
        <color theme="1"/>
        <rFont val="Calibri"/>
        <family val="2"/>
        <scheme val="minor"/>
      </rPr>
      <t>Sn</t>
    </r>
    <r>
      <rPr>
        <sz val="11"/>
        <color theme="1"/>
        <rFont val="Calibri"/>
        <family val="2"/>
        <scheme val="minor"/>
      </rPr>
      <t>=</t>
    </r>
  </si>
  <si>
    <t>Vpc o Vcs=</t>
  </si>
  <si>
    <t>mdd</t>
  </si>
  <si>
    <t>(velocidad de penetración de la corrosión o  velocidad de corrosión superficial)</t>
  </si>
  <si>
    <t>Utilizando la ecuación del ejercicio anterior y expresándola por unidad de área y tiempo tenemos</t>
  </si>
  <si>
    <r>
      <t>W</t>
    </r>
    <r>
      <rPr>
        <vertAlign val="subscript"/>
        <sz val="11"/>
        <color theme="1"/>
        <rFont val="Calibri"/>
        <family val="2"/>
        <scheme val="minor"/>
      </rPr>
      <t>Sn</t>
    </r>
    <r>
      <rPr>
        <sz val="11"/>
        <color theme="1"/>
        <rFont val="Calibri"/>
        <family val="2"/>
        <scheme val="minor"/>
      </rPr>
      <t xml:space="preserve"> / (A*t)= I*PM</t>
    </r>
    <r>
      <rPr>
        <vertAlign val="subscript"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/ nF </t>
    </r>
  </si>
  <si>
    <t>de donde despejamos I</t>
  </si>
  <si>
    <t>I =</t>
  </si>
  <si>
    <r>
      <t>donde W</t>
    </r>
    <r>
      <rPr>
        <vertAlign val="subscript"/>
        <sz val="11"/>
        <color theme="1"/>
        <rFont val="Calibri"/>
        <family val="2"/>
        <scheme val="minor"/>
      </rPr>
      <t>Sn</t>
    </r>
    <r>
      <rPr>
        <sz val="11"/>
        <color theme="1"/>
        <rFont val="Calibri"/>
        <family val="2"/>
        <scheme val="minor"/>
      </rPr>
      <t>/A-t es la vpc</t>
    </r>
  </si>
  <si>
    <t>A</t>
  </si>
  <si>
    <r>
      <t>dm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</si>
  <si>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</si>
  <si>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días a seg</t>
  </si>
  <si>
    <t>s/d</t>
  </si>
  <si>
    <t>Vpc=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</si>
  <si>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-s</t>
    </r>
  </si>
  <si>
    <r>
      <t>El</t>
    </r>
    <r>
      <rPr>
        <u/>
        <sz val="11"/>
        <color theme="1"/>
        <rFont val="Calibri"/>
        <family val="2"/>
        <scheme val="minor"/>
      </rPr>
      <t xml:space="preserve"> hierro</t>
    </r>
    <r>
      <rPr>
        <sz val="11"/>
        <color theme="1"/>
        <rFont val="Calibri"/>
        <family val="2"/>
        <scheme val="minor"/>
      </rPr>
      <t xml:space="preserve"> será el ánodo pués el potencial de oxidación del mismo es 0,440 V.</t>
    </r>
  </si>
  <si>
    <r>
      <t>Una lámina de unos 800 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de una aleación metálica se encontró sumergida en agua de mar. Debido a la corrosión ha experimentado una pérdida de masa de 7,6 Kg. 
Suponiendo una velocidad de penetración de 4mm/año, calcule el tiempo de inmersión en años. La densidad de la aleación es 4,5 g/cm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.
</t>
    </r>
  </si>
  <si>
    <t xml:space="preserve">VPC= W/(d*A*t) </t>
  </si>
  <si>
    <t>VPC=</t>
  </si>
  <si>
    <t>m/año</t>
  </si>
  <si>
    <t>d=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</si>
  <si>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</si>
  <si>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>A=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</si>
  <si>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</si>
  <si>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t=</t>
  </si>
  <si>
    <t>año</t>
  </si>
  <si>
    <t>r=i/nF</t>
  </si>
  <si>
    <r>
      <t>V= V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β Log (i/i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</si>
  <si>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El níquel experimenta corrosión en disolución ácida según la siguiente reacción
Ni + 2H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-&gt; Ni</t>
    </r>
    <r>
      <rPr>
        <vertAlign val="superscript"/>
        <sz val="11"/>
        <color theme="1"/>
        <rFont val="Calibri"/>
        <family val="2"/>
        <scheme val="minor"/>
      </rPr>
      <t>+2</t>
    </r>
    <r>
      <rPr>
        <sz val="11"/>
        <color theme="1"/>
        <rFont val="Calibri"/>
        <family val="2"/>
        <scheme val="minor"/>
      </rPr>
      <t xml:space="preserve"> +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Las velocidades de oxidación y reducción están controladas mediante polarización por activación. 
A) Calcule la velocidad de oxidación del Ni en mol/cm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-s.
Ni: V(Ni/Ni</t>
    </r>
    <r>
      <rPr>
        <vertAlign val="subscript"/>
        <sz val="11"/>
        <color theme="1"/>
        <rFont val="Calibri"/>
        <family val="2"/>
        <scheme val="minor"/>
      </rPr>
      <t>++</t>
    </r>
    <r>
      <rPr>
        <sz val="11"/>
        <color theme="1"/>
        <rFont val="Calibri"/>
        <family val="2"/>
        <scheme val="minor"/>
      </rPr>
      <t>) = -0,25 V; i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=10</t>
    </r>
    <r>
      <rPr>
        <vertAlign val="superscript"/>
        <sz val="11"/>
        <color theme="1"/>
        <rFont val="Calibri"/>
        <family val="2"/>
        <scheme val="minor"/>
      </rPr>
      <t>-8</t>
    </r>
    <r>
      <rPr>
        <sz val="11"/>
        <color theme="1"/>
        <rFont val="Calibri"/>
        <family val="2"/>
        <scheme val="minor"/>
      </rPr>
      <t xml:space="preserve"> A/cm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 β= 0,12 
H: V(H/H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 0 V; i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=6,7x10</t>
    </r>
    <r>
      <rPr>
        <vertAlign val="superscript"/>
        <sz val="11"/>
        <color theme="1"/>
        <rFont val="Calibri"/>
        <family val="2"/>
        <scheme val="minor"/>
      </rPr>
      <t>-7</t>
    </r>
    <r>
      <rPr>
        <sz val="11"/>
        <color theme="1"/>
        <rFont val="Calibri"/>
        <family val="2"/>
        <scheme val="minor"/>
      </rPr>
      <t xml:space="preserve"> A/cm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; β= -0,10
B) Calcule el valor del potencial de oxidación.
</t>
    </r>
  </si>
  <si>
    <t>Sabemos que en el equilibrio los potenciales de ambas especies son los de la reacción y están gobernados por la densidad de corriente</t>
  </si>
  <si>
    <t>Si igualamos los potenciales nos queda:</t>
  </si>
  <si>
    <r>
      <t xml:space="preserve"> -0,25V + 0,12 LOG( i/10</t>
    </r>
    <r>
      <rPr>
        <vertAlign val="superscript"/>
        <sz val="11"/>
        <color theme="1"/>
        <rFont val="Calibri"/>
        <family val="2"/>
        <scheme val="minor"/>
      </rPr>
      <t>-8</t>
    </r>
    <r>
      <rPr>
        <sz val="11"/>
        <color theme="1"/>
        <rFont val="Calibri"/>
        <family val="2"/>
        <scheme val="minor"/>
      </rPr>
      <t xml:space="preserve"> A ) = -0,10 LOG(i/6,7x10</t>
    </r>
    <r>
      <rPr>
        <vertAlign val="superscript"/>
        <sz val="11"/>
        <color theme="1"/>
        <rFont val="Calibri"/>
        <family val="2"/>
        <scheme val="minor"/>
      </rPr>
      <t>-7</t>
    </r>
    <r>
      <rPr>
        <sz val="11"/>
        <color theme="1"/>
        <rFont val="Calibri"/>
        <family val="2"/>
        <scheme val="minor"/>
      </rPr>
      <t xml:space="preserve"> A) </t>
    </r>
  </si>
  <si>
    <t>Despejamos i y nos da:</t>
  </si>
  <si>
    <r>
      <t>V</t>
    </r>
    <r>
      <rPr>
        <vertAlign val="subscript"/>
        <sz val="11"/>
        <color theme="1"/>
        <rFont val="Calibri"/>
        <family val="2"/>
        <scheme val="minor"/>
      </rPr>
      <t>H2</t>
    </r>
    <r>
      <rPr>
        <sz val="11"/>
        <color theme="1"/>
        <rFont val="Calibri"/>
        <family val="2"/>
        <scheme val="minor"/>
      </rPr>
      <t>=</t>
    </r>
  </si>
  <si>
    <r>
      <t>V</t>
    </r>
    <r>
      <rPr>
        <vertAlign val="subscript"/>
        <sz val="11"/>
        <color theme="1"/>
        <rFont val="Calibri"/>
        <family val="2"/>
        <scheme val="minor"/>
      </rPr>
      <t>Ni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</si>
  <si>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 A/cm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</si>
  <si>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O gráficamente:</t>
  </si>
  <si>
    <r>
      <t>V</t>
    </r>
    <r>
      <rPr>
        <vertAlign val="subscript"/>
        <sz val="11"/>
        <color theme="1"/>
        <rFont val="Calibri"/>
        <family val="2"/>
        <scheme val="minor"/>
      </rPr>
      <t>Ni</t>
    </r>
    <r>
      <rPr>
        <sz val="11"/>
        <color theme="1"/>
        <rFont val="Calibri"/>
        <family val="2"/>
        <scheme val="minor"/>
      </rPr>
      <t xml:space="preserve"> </t>
    </r>
  </si>
  <si>
    <r>
      <t>V</t>
    </r>
    <r>
      <rPr>
        <vertAlign val="subscript"/>
        <sz val="11"/>
        <color theme="1"/>
        <rFont val="Calibri"/>
        <family val="2"/>
        <scheme val="minor"/>
      </rPr>
      <t>H2</t>
    </r>
    <r>
      <rPr>
        <sz val="11"/>
        <color theme="1"/>
        <rFont val="Calibri"/>
        <family val="2"/>
        <scheme val="minor"/>
      </rPr>
      <t xml:space="preserve"> </t>
    </r>
  </si>
  <si>
    <t>La velocidad de oxidación da:</t>
  </si>
  <si>
    <r>
      <t>mol/cm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-s</t>
    </r>
  </si>
  <si>
    <t>PB = Vol óxido / Vol metal</t>
  </si>
  <si>
    <t>PB = (PMox / δox) /(a*PMmet / δmet)</t>
  </si>
  <si>
    <r>
      <t>Fórmula general para reacciones del tipo: aM + b/2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-&gt;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</t>
    </r>
  </si>
  <si>
    <t>P-B</t>
  </si>
  <si>
    <t>Protector</t>
  </si>
  <si>
    <t>No</t>
  </si>
  <si>
    <t>Si</t>
  </si>
  <si>
    <r>
      <t>V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O</t>
    </r>
    <r>
      <rPr>
        <vertAlign val="subscript"/>
        <sz val="8"/>
        <rFont val="Calibri"/>
        <family val="2"/>
        <scheme val="minor"/>
      </rPr>
      <t>5</t>
    </r>
  </si>
  <si>
    <t>PM Ox</t>
  </si>
  <si>
    <t>PM M</t>
  </si>
  <si>
    <t>Forma cinética</t>
  </si>
  <si>
    <t>Ecuación</t>
  </si>
  <si>
    <t>Lineal</t>
  </si>
  <si>
    <t>Logarítmica</t>
  </si>
  <si>
    <t>Parabólica</t>
  </si>
  <si>
    <r>
      <t>W=K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*t</t>
    </r>
  </si>
  <si>
    <r>
      <t>W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*t+K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</si>
  <si>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W=K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*LOG (K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*t+K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</si>
  <si>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t>Podemos graficar los valores de W vs t y verificar la linealidad.</t>
  </si>
  <si>
    <r>
      <t>Todo lo anterior puede ser verificado numéricamente mediante linealización de los datos y verificación de bondad de ajuste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(con los riesgos normales de la bondad de ajuste)</t>
    </r>
  </si>
  <si>
    <t>W</t>
  </si>
  <si>
    <r>
      <t>Tambien podemos graficar W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vs t y si es parabólica debería dar una linea</t>
    </r>
  </si>
  <si>
    <t>t</t>
  </si>
  <si>
    <r>
      <t>W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</t>
    </r>
  </si>
  <si>
    <t>Se verifica que es una cinética parabolia</t>
  </si>
  <si>
    <t>Pueden obtenerse fácilmente las ctes de las cinéticas lineales y parabólicas, se podría ajustar una relación para logarítmica con un poco mas de trabajo</t>
  </si>
  <si>
    <r>
      <t>Si hacemos una correlación lineal de W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vs t y obtenemos 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y 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podemos hacer una extrapolación a los 600 min. </t>
    </r>
  </si>
  <si>
    <t xml:space="preserve">W2 </t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</si>
  <si>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</si>
  <si>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</si>
  <si>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r>
      <t>W</t>
    </r>
    <r>
      <rPr>
        <vertAlign val="subscript"/>
        <sz val="11"/>
        <color theme="1"/>
        <rFont val="Calibri"/>
        <family val="2"/>
        <scheme val="minor"/>
      </rPr>
      <t>600</t>
    </r>
    <r>
      <rPr>
        <sz val="11"/>
        <color theme="1"/>
        <rFont val="Calibri"/>
        <family val="2"/>
        <scheme val="minor"/>
      </rPr>
      <t xml:space="preserve"> = (0,02 * 600 + 0,01)</t>
    </r>
    <r>
      <rPr>
        <vertAlign val="superscript"/>
        <sz val="11"/>
        <color theme="1"/>
        <rFont val="Calibri"/>
        <family val="2"/>
        <scheme val="minor"/>
      </rPr>
      <t>0,5</t>
    </r>
    <r>
      <rPr>
        <sz val="11"/>
        <color theme="1"/>
        <rFont val="Calibri"/>
        <family val="2"/>
        <scheme val="minor"/>
      </rPr>
      <t xml:space="preserve"> </t>
    </r>
  </si>
  <si>
    <r>
      <t>mg/cm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</si>
  <si>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W</t>
    </r>
    <r>
      <rPr>
        <vertAlign val="subscript"/>
        <sz val="11"/>
        <color theme="1"/>
        <rFont val="Calibri"/>
        <family val="2"/>
        <scheme val="minor"/>
      </rPr>
      <t>600</t>
    </r>
    <r>
      <rPr>
        <sz val="11"/>
        <color theme="1"/>
        <rFont val="Calibri"/>
        <family val="2"/>
        <scheme val="minor"/>
      </rPr>
      <t xml:space="preserve"> = </t>
    </r>
  </si>
  <si>
    <t>Si ninguna de las dos da una linea recta es una cinética logarítmica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</si>
</sst>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0.0000"/>
    <numFmt numFmtId="172" formatCode="0.000"/>
    <numFmt numFmtId="173" formatCode="0.0"/>
  </numFmts>
  <fonts count="2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1F497D"/>
      <name val="Verdan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" fontId="0" fillId="0" borderId="0" xfId="0" applyNumberFormat="1"/>
    <xf numFmtId="0" fontId="0" fillId="0" borderId="0" xfId="0" applyFont="1"/>
    <xf numFmtId="11" fontId="0" fillId="0" borderId="0" xfId="0" applyNumberFormat="1"/>
    <xf numFmtId="0" fontId="14" fillId="0" borderId="0" xfId="0" applyFont="1"/>
    <xf numFmtId="11" fontId="14" fillId="0" borderId="0" xfId="0" applyNumberFormat="1" applyFont="1"/>
    <xf numFmtId="1" fontId="14" fillId="0" borderId="0" xfId="0" applyNumberFormat="1" applyFont="1"/>
    <xf numFmtId="171" fontId="14" fillId="0" borderId="0" xfId="0" applyNumberFormat="1" applyFont="1"/>
    <xf numFmtId="172" fontId="14" fillId="0" borderId="0" xfId="0" applyNumberFormat="1" applyFont="1"/>
    <xf numFmtId="11" fontId="0" fillId="0" borderId="0" xfId="0" applyNumberFormat="1" applyFont="1"/>
    <xf numFmtId="0" fontId="7" fillId="0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2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2" fontId="1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26601800188598E-2"/>
          <c:y val="5.9841972026321591E-2"/>
          <c:w val="0.87592632526481362"/>
          <c:h val="0.895150620282105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Hoja1!$C$89</c:f>
              <c:strCache>
                <c:ptCount val="1"/>
                <c:pt idx="0">
                  <c:v>VNi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Hoja1!$B$90:$B$95</c:f>
              <c:numCache>
                <c:formatCode>0.00E+00</c:formatCode>
                <c:ptCount val="6"/>
                <c:pt idx="0">
                  <c:v>1.0000000000000001E-9</c:v>
                </c:pt>
                <c:pt idx="1">
                  <c:v>1E-8</c:v>
                </c:pt>
                <c:pt idx="2">
                  <c:v>9.9999999999999995E-8</c:v>
                </c:pt>
                <c:pt idx="3">
                  <c:v>9.9999999999999995E-7</c:v>
                </c:pt>
                <c:pt idx="4">
                  <c:v>9.9999999999999991E-6</c:v>
                </c:pt>
                <c:pt idx="5">
                  <c:v>9.9999999999999991E-5</c:v>
                </c:pt>
              </c:numCache>
            </c:numRef>
          </c:xVal>
          <c:yVal>
            <c:numRef>
              <c:f>Hoja1!$C$90:$C$95</c:f>
              <c:numCache>
                <c:formatCode>0.00E+00</c:formatCode>
                <c:ptCount val="6"/>
                <c:pt idx="0">
                  <c:v>-0.37</c:v>
                </c:pt>
                <c:pt idx="1">
                  <c:v>-0.25</c:v>
                </c:pt>
                <c:pt idx="2">
                  <c:v>-0.13</c:v>
                </c:pt>
                <c:pt idx="3">
                  <c:v>-1.0000000000000009E-2</c:v>
                </c:pt>
                <c:pt idx="4">
                  <c:v>0.10999999999999999</c:v>
                </c:pt>
                <c:pt idx="5">
                  <c:v>0.22999999999999998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Hoja1!$D$89</c:f>
              <c:strCache>
                <c:ptCount val="1"/>
                <c:pt idx="0">
                  <c:v>VH2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Hoja1!$B$90:$B$95</c:f>
              <c:numCache>
                <c:formatCode>0.00E+00</c:formatCode>
                <c:ptCount val="6"/>
                <c:pt idx="0">
                  <c:v>1.0000000000000001E-9</c:v>
                </c:pt>
                <c:pt idx="1">
                  <c:v>1E-8</c:v>
                </c:pt>
                <c:pt idx="2">
                  <c:v>9.9999999999999995E-8</c:v>
                </c:pt>
                <c:pt idx="3">
                  <c:v>9.9999999999999995E-7</c:v>
                </c:pt>
                <c:pt idx="4">
                  <c:v>9.9999999999999991E-6</c:v>
                </c:pt>
                <c:pt idx="5">
                  <c:v>9.9999999999999991E-5</c:v>
                </c:pt>
              </c:numCache>
            </c:numRef>
          </c:xVal>
          <c:yVal>
            <c:numRef>
              <c:f>Hoja1!$D$90:$D$95</c:f>
              <c:numCache>
                <c:formatCode>0.00E+00</c:formatCode>
                <c:ptCount val="6"/>
                <c:pt idx="0">
                  <c:v>0.28260748027008264</c:v>
                </c:pt>
                <c:pt idx="1">
                  <c:v>0.18260748027008267</c:v>
                </c:pt>
                <c:pt idx="2">
                  <c:v>8.2607480270082648E-2</c:v>
                </c:pt>
                <c:pt idx="3">
                  <c:v>-1.7392519729917354E-2</c:v>
                </c:pt>
                <c:pt idx="4">
                  <c:v>-0.11739251972991736</c:v>
                </c:pt>
                <c:pt idx="5">
                  <c:v>-0.21739251972991736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85488"/>
        <c:axId val="258286608"/>
      </c:scatterChart>
      <c:valAx>
        <c:axId val="258285488"/>
        <c:scaling>
          <c:logBase val="10"/>
          <c:orientation val="minMax"/>
          <c:max val="1.0000000000000002E-3"/>
          <c:min val="1.0000000000000005E-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8286608"/>
        <c:crosses val="autoZero"/>
        <c:crossBetween val="midCat"/>
      </c:valAx>
      <c:valAx>
        <c:axId val="25828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8285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Hoja1!$D$130:$D$134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45</c:v>
                </c:pt>
                <c:pt idx="3">
                  <c:v>135</c:v>
                </c:pt>
                <c:pt idx="4">
                  <c:v>405</c:v>
                </c:pt>
              </c:numCache>
            </c:numRef>
          </c:xVal>
          <c:yVal>
            <c:numRef>
              <c:f>Hoja1!$B$130:$B$134</c:f>
              <c:numCache>
                <c:formatCode>0.000</c:formatCode>
                <c:ptCount val="5"/>
                <c:pt idx="0">
                  <c:v>0.33166247903553997</c:v>
                </c:pt>
                <c:pt idx="1">
                  <c:v>0.55677643628300222</c:v>
                </c:pt>
                <c:pt idx="2">
                  <c:v>0.95393920141694566</c:v>
                </c:pt>
                <c:pt idx="3">
                  <c:v>1.6462077633154328</c:v>
                </c:pt>
                <c:pt idx="4">
                  <c:v>2.8478061731796283</c:v>
                </c:pt>
              </c:numCache>
            </c:numRef>
          </c:yVal>
          <c:smooth val="1"/>
        </c:ser>
        <c:ser>
          <c:idx val="1"/>
          <c:order val="1"/>
          <c:tx>
            <c:v>W2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Hoja1!$D$130:$D$134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45</c:v>
                </c:pt>
                <c:pt idx="3">
                  <c:v>135</c:v>
                </c:pt>
                <c:pt idx="4">
                  <c:v>405</c:v>
                </c:pt>
              </c:numCache>
            </c:numRef>
          </c:xVal>
          <c:yVal>
            <c:numRef>
              <c:f>Hoja1!$C$130:$C$134</c:f>
              <c:numCache>
                <c:formatCode>0.000</c:formatCode>
                <c:ptCount val="5"/>
                <c:pt idx="0">
                  <c:v>0.10999999999999999</c:v>
                </c:pt>
                <c:pt idx="1">
                  <c:v>0.31000000000000005</c:v>
                </c:pt>
                <c:pt idx="2">
                  <c:v>0.91</c:v>
                </c:pt>
                <c:pt idx="3">
                  <c:v>2.71</c:v>
                </c:pt>
                <c:pt idx="4">
                  <c:v>8.11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707280"/>
        <c:axId val="373707840"/>
      </c:scatterChart>
      <c:valAx>
        <c:axId val="37370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3707840"/>
        <c:crosses val="autoZero"/>
        <c:crossBetween val="midCat"/>
      </c:valAx>
      <c:valAx>
        <c:axId val="3737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370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95250</xdr:rowOff>
    </xdr:from>
    <xdr:to>
      <xdr:col>4</xdr:col>
      <xdr:colOff>742950</xdr:colOff>
      <xdr:row>0</xdr:row>
      <xdr:rowOff>790575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95250"/>
          <a:ext cx="619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2</xdr:row>
      <xdr:rowOff>123824</xdr:rowOff>
    </xdr:from>
    <xdr:to>
      <xdr:col>5</xdr:col>
      <xdr:colOff>534421</xdr:colOff>
      <xdr:row>4</xdr:row>
      <xdr:rowOff>19049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47849"/>
          <a:ext cx="1686946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762000</xdr:colOff>
      <xdr:row>2</xdr:row>
      <xdr:rowOff>57150</xdr:rowOff>
    </xdr:from>
    <xdr:to>
      <xdr:col>7</xdr:col>
      <xdr:colOff>276225</xdr:colOff>
      <xdr:row>4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781175"/>
          <a:ext cx="1066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</xdr:row>
      <xdr:rowOff>180975</xdr:rowOff>
    </xdr:from>
    <xdr:to>
      <xdr:col>3</xdr:col>
      <xdr:colOff>104775</xdr:colOff>
      <xdr:row>3</xdr:row>
      <xdr:rowOff>142875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905000"/>
          <a:ext cx="1695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751414</xdr:colOff>
      <xdr:row>86</xdr:row>
      <xdr:rowOff>42335</xdr:rowOff>
    </xdr:from>
    <xdr:to>
      <xdr:col>12</xdr:col>
      <xdr:colOff>74082</xdr:colOff>
      <xdr:row>98</xdr:row>
      <xdr:rowOff>80434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111123</xdr:colOff>
      <xdr:row>127</xdr:row>
      <xdr:rowOff>99484</xdr:rowOff>
    </xdr:from>
    <xdr:to>
      <xdr:col>11</xdr:col>
      <xdr:colOff>5290</xdr:colOff>
      <xdr:row>141</xdr:row>
      <xdr:rowOff>143934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61"/>
  <sheetViews>
    <sheetView tabSelected="1" topLeftCell="A121" zoomScale="90" zoomScaleNormal="90" workbookViewId="0">
      <selection activeCell="B126" sqref="B126"/>
    </sheetView>
  </sheetViews>
  <sheetFormatPr baseColWidth="10" defaultColWidth="11.42578125" defaultRowHeight="15" x14ac:dyDescent="0.25"/>
  <cols>
    <col min="3" max="3" width="13.5703125" bestFit="1" customWidth="1"/>
    <col min="5" max="6" width="11.85546875" bestFit="1" customWidth="1"/>
    <col min="10" max="10" width="12.5703125" bestFit="1" customWidth="1"/>
  </cols>
  <sheetData>
    <row r="1" spans="1:17" ht="71.2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7" ht="64.5" customHeight="1" x14ac:dyDescent="0.25">
      <c r="A2" s="1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9"/>
      <c r="C3" s="3"/>
    </row>
    <row r="4" spans="1:17" x14ac:dyDescent="0.25">
      <c r="A4" s="10"/>
      <c r="C4" s="3"/>
      <c r="I4" t="s">
        <v>17</v>
      </c>
    </row>
    <row r="6" spans="1:17" ht="17.25" x14ac:dyDescent="0.25">
      <c r="A6" t="s">
        <v>1</v>
      </c>
      <c r="B6" t="s">
        <v>19</v>
      </c>
      <c r="D6" s="3" t="s">
        <v>20</v>
      </c>
      <c r="E6" s="2">
        <v>-0.13600000000000001</v>
      </c>
      <c r="F6" t="s">
        <v>8</v>
      </c>
      <c r="I6" s="3" t="s">
        <v>28</v>
      </c>
      <c r="J6">
        <v>8.3143399999999996</v>
      </c>
      <c r="K6" t="s">
        <v>29</v>
      </c>
    </row>
    <row r="7" spans="1:17" ht="17.25" x14ac:dyDescent="0.25">
      <c r="B7" t="s">
        <v>18</v>
      </c>
      <c r="D7" s="3" t="s">
        <v>20</v>
      </c>
      <c r="E7" s="2">
        <v>-0.126</v>
      </c>
      <c r="F7" t="s">
        <v>8</v>
      </c>
      <c r="I7" s="3" t="s">
        <v>30</v>
      </c>
      <c r="J7">
        <v>96500</v>
      </c>
      <c r="K7" t="s">
        <v>31</v>
      </c>
    </row>
    <row r="8" spans="1:17" x14ac:dyDescent="0.25">
      <c r="B8" t="s">
        <v>21</v>
      </c>
      <c r="D8" s="3"/>
      <c r="E8" s="2"/>
    </row>
    <row r="9" spans="1:17" x14ac:dyDescent="0.25">
      <c r="D9" s="3"/>
      <c r="E9" s="2"/>
    </row>
    <row r="10" spans="1:17" ht="17.25" x14ac:dyDescent="0.25">
      <c r="B10" t="s">
        <v>24</v>
      </c>
      <c r="E10" t="s">
        <v>27</v>
      </c>
      <c r="F10" s="12"/>
    </row>
    <row r="11" spans="1:17" ht="18.75" x14ac:dyDescent="0.35">
      <c r="B11" t="s">
        <v>23</v>
      </c>
      <c r="E11" t="s">
        <v>25</v>
      </c>
    </row>
    <row r="12" spans="1:17" ht="17.25" x14ac:dyDescent="0.25">
      <c r="B12" s="11" t="s">
        <v>22</v>
      </c>
      <c r="E12" s="15" t="s">
        <v>26</v>
      </c>
      <c r="F12" s="25">
        <f>(E7-E6) - 0.0592/2*LOG10(0.25/0.05)</f>
        <v>-1.0689512128346151E-2</v>
      </c>
      <c r="G12" t="s">
        <v>8</v>
      </c>
      <c r="H12" t="s">
        <v>32</v>
      </c>
    </row>
    <row r="13" spans="1:17" x14ac:dyDescent="0.25">
      <c r="H13" t="s">
        <v>33</v>
      </c>
    </row>
    <row r="15" spans="1:17" ht="17.25" x14ac:dyDescent="0.25">
      <c r="A15" t="s">
        <v>34</v>
      </c>
      <c r="B15" t="s">
        <v>35</v>
      </c>
    </row>
    <row r="17" spans="1:17" ht="17.25" x14ac:dyDescent="0.25">
      <c r="A17" t="s">
        <v>36</v>
      </c>
      <c r="B17" t="s">
        <v>37</v>
      </c>
    </row>
    <row r="18" spans="1:17" x14ac:dyDescent="0.25">
      <c r="B18" t="s">
        <v>38</v>
      </c>
    </row>
    <row r="19" spans="1:17" ht="18.75" x14ac:dyDescent="0.35">
      <c r="B19" t="s">
        <v>40</v>
      </c>
      <c r="E19" t="s">
        <v>41</v>
      </c>
    </row>
    <row r="20" spans="1:17" x14ac:dyDescent="0.25">
      <c r="B20" s="3" t="s">
        <v>39</v>
      </c>
      <c r="C20" s="24">
        <f xml:space="preserve"> (E6-E7) / (( J6/2/J7) * LN(0.05/0.25))</f>
        <v>144.22989963124579</v>
      </c>
      <c r="D20" t="s">
        <v>42</v>
      </c>
      <c r="E20" s="24">
        <f>C20-273</f>
        <v>-128.77010036875421</v>
      </c>
      <c r="H20" t="s">
        <v>43</v>
      </c>
    </row>
    <row r="21" spans="1:17" x14ac:dyDescent="0.25">
      <c r="B21" s="3"/>
      <c r="C21" s="19"/>
      <c r="E21" s="19"/>
    </row>
    <row r="23" spans="1:17" ht="73.5" customHeight="1" x14ac:dyDescent="0.25">
      <c r="A23" s="1">
        <v>2</v>
      </c>
      <c r="B23" s="13" t="s">
        <v>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5" spans="1:17" ht="17.25" x14ac:dyDescent="0.25">
      <c r="A25" t="s">
        <v>1</v>
      </c>
      <c r="B25" t="s">
        <v>45</v>
      </c>
      <c r="D25">
        <v>-0.126</v>
      </c>
      <c r="E25" t="s">
        <v>8</v>
      </c>
    </row>
    <row r="26" spans="1:17" ht="17.25" x14ac:dyDescent="0.25">
      <c r="B26" t="s">
        <v>44</v>
      </c>
      <c r="D26" s="17">
        <v>-0.44</v>
      </c>
      <c r="E26" t="s">
        <v>8</v>
      </c>
    </row>
    <row r="27" spans="1:17" x14ac:dyDescent="0.25">
      <c r="B27" t="s">
        <v>90</v>
      </c>
    </row>
    <row r="29" spans="1:17" x14ac:dyDescent="0.25">
      <c r="A29" t="s">
        <v>34</v>
      </c>
      <c r="B29" s="22" t="s">
        <v>46</v>
      </c>
    </row>
    <row r="31" spans="1:17" ht="18" x14ac:dyDescent="0.35">
      <c r="A31" t="s">
        <v>36</v>
      </c>
      <c r="B31" t="s">
        <v>47</v>
      </c>
      <c r="C31" s="26">
        <f>D25-D26</f>
        <v>0.314</v>
      </c>
      <c r="D31" t="s">
        <v>8</v>
      </c>
    </row>
    <row r="32" spans="1:17" x14ac:dyDescent="0.25">
      <c r="C32" s="17"/>
    </row>
    <row r="34" spans="1:17" ht="45.75" customHeight="1" x14ac:dyDescent="0.25">
      <c r="A34" s="1">
        <v>3</v>
      </c>
      <c r="B34" s="13" t="s">
        <v>50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7.25" x14ac:dyDescent="0.25">
      <c r="B35" t="s">
        <v>48</v>
      </c>
      <c r="D35" s="17">
        <v>0.34</v>
      </c>
      <c r="E35" t="s">
        <v>8</v>
      </c>
    </row>
    <row r="36" spans="1:17" ht="17.25" x14ac:dyDescent="0.25">
      <c r="B36" t="s">
        <v>49</v>
      </c>
      <c r="D36">
        <v>-0.40300000000000002</v>
      </c>
      <c r="E36" t="s">
        <v>8</v>
      </c>
    </row>
    <row r="38" spans="1:17" x14ac:dyDescent="0.25">
      <c r="B38" t="s">
        <v>51</v>
      </c>
    </row>
    <row r="39" spans="1:17" ht="17.25" x14ac:dyDescent="0.25">
      <c r="B39" t="s">
        <v>20</v>
      </c>
      <c r="C39" s="17">
        <f>D35-D36</f>
        <v>0.7430000000000001</v>
      </c>
      <c r="D39" t="s">
        <v>8</v>
      </c>
    </row>
    <row r="40" spans="1:17" ht="17.25" x14ac:dyDescent="0.25">
      <c r="B40" t="s">
        <v>55</v>
      </c>
    </row>
    <row r="41" spans="1:17" ht="17.25" x14ac:dyDescent="0.25">
      <c r="B41" t="s">
        <v>52</v>
      </c>
    </row>
    <row r="42" spans="1:17" ht="17.25" x14ac:dyDescent="0.25">
      <c r="B42" t="s">
        <v>53</v>
      </c>
      <c r="C42" s="25">
        <f xml:space="preserve"> 0.065 / 10^(-2*(0.775-C39)/0.0592)</f>
        <v>0.78341960896604257</v>
      </c>
      <c r="D42" t="s">
        <v>54</v>
      </c>
    </row>
    <row r="43" spans="1:17" x14ac:dyDescent="0.25">
      <c r="C43" s="16"/>
    </row>
    <row r="45" spans="1:17" ht="28.5" customHeight="1" x14ac:dyDescent="0.25">
      <c r="A45" s="1">
        <v>4</v>
      </c>
      <c r="B45" s="13" t="s">
        <v>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B46" t="s">
        <v>56</v>
      </c>
    </row>
    <row r="47" spans="1:17" ht="17.25" x14ac:dyDescent="0.25">
      <c r="B47" t="s">
        <v>57</v>
      </c>
    </row>
    <row r="48" spans="1:17" ht="18" x14ac:dyDescent="0.35">
      <c r="B48" s="3" t="s">
        <v>58</v>
      </c>
      <c r="C48">
        <v>112.41</v>
      </c>
      <c r="D48" t="s">
        <v>59</v>
      </c>
    </row>
    <row r="49" spans="1:17" x14ac:dyDescent="0.25">
      <c r="B49" t="s">
        <v>60</v>
      </c>
      <c r="E49" t="s">
        <v>62</v>
      </c>
    </row>
    <row r="50" spans="1:17" ht="18" x14ac:dyDescent="0.35">
      <c r="B50" t="s">
        <v>61</v>
      </c>
    </row>
    <row r="51" spans="1:17" x14ac:dyDescent="0.25">
      <c r="B51" t="s">
        <v>63</v>
      </c>
      <c r="H51" t="s">
        <v>64</v>
      </c>
    </row>
    <row r="52" spans="1:17" ht="18" x14ac:dyDescent="0.35">
      <c r="B52" t="s">
        <v>65</v>
      </c>
      <c r="D52" t="s">
        <v>70</v>
      </c>
      <c r="F52" t="s">
        <v>71</v>
      </c>
    </row>
    <row r="53" spans="1:17" x14ac:dyDescent="0.25">
      <c r="B53" t="s">
        <v>66</v>
      </c>
      <c r="C53" s="24">
        <f>8.2 *2*96500 / C48/10</f>
        <v>1407.8818610443909</v>
      </c>
      <c r="D53" t="s">
        <v>67</v>
      </c>
      <c r="E53" t="s">
        <v>68</v>
      </c>
      <c r="F53" s="24">
        <f>C53/60</f>
        <v>23.464697684073183</v>
      </c>
      <c r="G53" t="s">
        <v>69</v>
      </c>
    </row>
    <row r="54" spans="1:17" x14ac:dyDescent="0.25">
      <c r="C54" s="19"/>
      <c r="F54" s="19"/>
    </row>
    <row r="56" spans="1:17" ht="30.75" customHeight="1" x14ac:dyDescent="0.25">
      <c r="A56" s="1">
        <v>5</v>
      </c>
      <c r="B56" s="13" t="s">
        <v>73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8" spans="1:17" ht="18" x14ac:dyDescent="0.35">
      <c r="B58" s="20" t="s">
        <v>74</v>
      </c>
      <c r="C58">
        <v>119</v>
      </c>
      <c r="D58" t="s">
        <v>59</v>
      </c>
    </row>
    <row r="59" spans="1:17" x14ac:dyDescent="0.25">
      <c r="B59" s="20" t="s">
        <v>75</v>
      </c>
      <c r="C59">
        <v>2.4</v>
      </c>
      <c r="D59" t="s">
        <v>76</v>
      </c>
      <c r="G59" t="s">
        <v>77</v>
      </c>
    </row>
    <row r="60" spans="1:17" ht="17.25" x14ac:dyDescent="0.25">
      <c r="B60" s="20" t="s">
        <v>84</v>
      </c>
      <c r="C60">
        <f>0.1^2</f>
        <v>1.0000000000000002E-2</v>
      </c>
      <c r="D60" t="s">
        <v>85</v>
      </c>
    </row>
    <row r="61" spans="1:17" x14ac:dyDescent="0.25">
      <c r="B61" s="20" t="s">
        <v>86</v>
      </c>
      <c r="C61">
        <f>24*60*60</f>
        <v>86400</v>
      </c>
      <c r="D61" t="s">
        <v>87</v>
      </c>
    </row>
    <row r="62" spans="1:17" ht="17.25" x14ac:dyDescent="0.25">
      <c r="B62" s="20" t="s">
        <v>88</v>
      </c>
      <c r="C62" s="21">
        <f>0.0024 /C60/C61</f>
        <v>2.7777777777777771E-6</v>
      </c>
      <c r="D62" s="20" t="s">
        <v>89</v>
      </c>
    </row>
    <row r="63" spans="1:17" x14ac:dyDescent="0.25">
      <c r="B63" s="20"/>
      <c r="C63" s="21"/>
      <c r="D63" s="20"/>
    </row>
    <row r="64" spans="1:17" x14ac:dyDescent="0.25">
      <c r="B64" s="20" t="s">
        <v>78</v>
      </c>
    </row>
    <row r="65" spans="1:17" ht="18" x14ac:dyDescent="0.35">
      <c r="B65" t="s">
        <v>79</v>
      </c>
      <c r="D65" t="s">
        <v>82</v>
      </c>
    </row>
    <row r="66" spans="1:17" x14ac:dyDescent="0.25">
      <c r="B66" t="s">
        <v>80</v>
      </c>
    </row>
    <row r="67" spans="1:17" x14ac:dyDescent="0.25">
      <c r="B67" t="s">
        <v>81</v>
      </c>
      <c r="C67" s="23">
        <f>C62/C58*2*96500</f>
        <v>4.5051353874883274E-3</v>
      </c>
      <c r="D67" t="s">
        <v>83</v>
      </c>
    </row>
    <row r="70" spans="1:17" ht="40.5" customHeight="1" x14ac:dyDescent="0.25">
      <c r="A70" s="1">
        <v>6</v>
      </c>
      <c r="B70" s="13" t="s">
        <v>91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2" spans="1:17" ht="18" x14ac:dyDescent="0.35">
      <c r="B72" t="s">
        <v>92</v>
      </c>
    </row>
    <row r="73" spans="1:17" x14ac:dyDescent="0.25">
      <c r="B73" t="s">
        <v>93</v>
      </c>
      <c r="C73" s="21">
        <v>4.0000000000000001E-3</v>
      </c>
      <c r="D73" t="s">
        <v>94</v>
      </c>
      <c r="E73" s="21"/>
    </row>
    <row r="74" spans="1:17" ht="17.25" x14ac:dyDescent="0.25">
      <c r="B74" t="s">
        <v>95</v>
      </c>
      <c r="C74" s="21">
        <v>4500</v>
      </c>
      <c r="D74" t="s">
        <v>96</v>
      </c>
    </row>
    <row r="75" spans="1:17" ht="17.25" x14ac:dyDescent="0.25">
      <c r="B75" t="s">
        <v>97</v>
      </c>
      <c r="C75">
        <f>800/100/100</f>
        <v>0.08</v>
      </c>
      <c r="D75" t="s">
        <v>98</v>
      </c>
    </row>
    <row r="76" spans="1:17" x14ac:dyDescent="0.25">
      <c r="B76" t="s">
        <v>99</v>
      </c>
      <c r="C76" s="18">
        <f>7.6/C74/C75/C73</f>
        <v>5.2777777777777777</v>
      </c>
      <c r="D76" t="s">
        <v>100</v>
      </c>
    </row>
    <row r="79" spans="1:17" ht="125.25" customHeight="1" x14ac:dyDescent="0.25">
      <c r="A79" s="1">
        <v>7</v>
      </c>
      <c r="B79" s="13" t="s">
        <v>103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1" spans="1:10" x14ac:dyDescent="0.25">
      <c r="B81" t="s">
        <v>101</v>
      </c>
    </row>
    <row r="82" spans="1:10" ht="18.75" x14ac:dyDescent="0.35">
      <c r="B82" t="s">
        <v>102</v>
      </c>
    </row>
    <row r="84" spans="1:10" x14ac:dyDescent="0.25">
      <c r="A84" t="s">
        <v>1</v>
      </c>
      <c r="B84" t="s">
        <v>104</v>
      </c>
    </row>
    <row r="85" spans="1:10" x14ac:dyDescent="0.25">
      <c r="B85" t="s">
        <v>105</v>
      </c>
    </row>
    <row r="86" spans="1:10" ht="17.25" x14ac:dyDescent="0.25">
      <c r="B86" t="s">
        <v>106</v>
      </c>
      <c r="G86" t="s">
        <v>107</v>
      </c>
      <c r="I86" s="27">
        <v>9.2549999999999997E-7</v>
      </c>
      <c r="J86" t="s">
        <v>110</v>
      </c>
    </row>
    <row r="88" spans="1:10" x14ac:dyDescent="0.25">
      <c r="B88" t="s">
        <v>111</v>
      </c>
      <c r="D88" s="23"/>
    </row>
    <row r="89" spans="1:10" ht="18" x14ac:dyDescent="0.35">
      <c r="B89" t="s">
        <v>72</v>
      </c>
      <c r="C89" t="s">
        <v>112</v>
      </c>
      <c r="D89" s="27" t="s">
        <v>113</v>
      </c>
    </row>
    <row r="90" spans="1:10" x14ac:dyDescent="0.25">
      <c r="B90" s="21">
        <v>1.0000000000000001E-9</v>
      </c>
      <c r="C90" s="21">
        <f t="shared" ref="C90:C95" si="0">-0.25+0.12*LOG10(B90/0.00000001)</f>
        <v>-0.37</v>
      </c>
      <c r="D90" s="27">
        <f t="shared" ref="D90:D94" si="1">-0.1*LOG10(B90/0.00000067)</f>
        <v>0.28260748027008264</v>
      </c>
    </row>
    <row r="91" spans="1:10" x14ac:dyDescent="0.25">
      <c r="B91" s="21">
        <f>B90*10</f>
        <v>1E-8</v>
      </c>
      <c r="C91" s="21">
        <f t="shared" si="0"/>
        <v>-0.25</v>
      </c>
      <c r="D91" s="27">
        <f t="shared" si="1"/>
        <v>0.18260748027008267</v>
      </c>
    </row>
    <row r="92" spans="1:10" x14ac:dyDescent="0.25">
      <c r="B92" s="21">
        <f t="shared" ref="B92:B94" si="2">B91*10</f>
        <v>9.9999999999999995E-8</v>
      </c>
      <c r="C92" s="21">
        <f t="shared" si="0"/>
        <v>-0.13</v>
      </c>
      <c r="D92" s="27">
        <f t="shared" si="1"/>
        <v>8.2607480270082648E-2</v>
      </c>
    </row>
    <row r="93" spans="1:10" x14ac:dyDescent="0.25">
      <c r="B93" s="21">
        <f>B92*10</f>
        <v>9.9999999999999995E-7</v>
      </c>
      <c r="C93" s="21">
        <f t="shared" si="0"/>
        <v>-1.0000000000000009E-2</v>
      </c>
      <c r="D93" s="27">
        <f t="shared" si="1"/>
        <v>-1.7392519729917354E-2</v>
      </c>
    </row>
    <row r="94" spans="1:10" x14ac:dyDescent="0.25">
      <c r="B94" s="21">
        <f t="shared" si="2"/>
        <v>9.9999999999999991E-6</v>
      </c>
      <c r="C94" s="21">
        <f t="shared" si="0"/>
        <v>0.10999999999999999</v>
      </c>
      <c r="D94" s="27">
        <f t="shared" si="1"/>
        <v>-0.11739251972991736</v>
      </c>
    </row>
    <row r="95" spans="1:10" x14ac:dyDescent="0.25">
      <c r="B95" s="21">
        <f t="shared" ref="B95" si="3">B94*10</f>
        <v>9.9999999999999991E-5</v>
      </c>
      <c r="C95" s="21">
        <f t="shared" si="0"/>
        <v>0.22999999999999998</v>
      </c>
      <c r="D95" s="27">
        <f t="shared" ref="D95" si="4">-0.1*LOG10(B95/0.00000067)</f>
        <v>-0.21739251972991736</v>
      </c>
    </row>
    <row r="96" spans="1:10" x14ac:dyDescent="0.25">
      <c r="B96" s="21"/>
      <c r="C96" s="21"/>
      <c r="D96" s="27"/>
    </row>
    <row r="97" spans="1:17" ht="17.25" x14ac:dyDescent="0.25">
      <c r="B97" s="21" t="s">
        <v>114</v>
      </c>
      <c r="C97" s="21"/>
      <c r="D97" s="27"/>
      <c r="E97" s="23">
        <f>I86/2/96500</f>
        <v>4.7953367875647671E-12</v>
      </c>
      <c r="F97" t="s">
        <v>115</v>
      </c>
    </row>
    <row r="98" spans="1:17" x14ac:dyDescent="0.25">
      <c r="D98" s="21"/>
    </row>
    <row r="99" spans="1:17" ht="18" x14ac:dyDescent="0.35">
      <c r="A99" t="s">
        <v>34</v>
      </c>
      <c r="B99" t="s">
        <v>109</v>
      </c>
      <c r="C99" s="23">
        <f>-0.25+0.12*LOG10(I86/0.00000001)</f>
        <v>-1.4034829229329249E-2</v>
      </c>
      <c r="D99" t="s">
        <v>8</v>
      </c>
    </row>
    <row r="100" spans="1:17" ht="18" x14ac:dyDescent="0.35">
      <c r="B100" t="s">
        <v>108</v>
      </c>
      <c r="C100" s="23">
        <f>-0.1*LOG10(I86/0.00000067)</f>
        <v>-1.4030162038809644E-2</v>
      </c>
      <c r="D100" t="s">
        <v>8</v>
      </c>
    </row>
    <row r="103" spans="1:17" ht="21.75" thickBot="1" x14ac:dyDescent="0.3">
      <c r="A103" s="1">
        <v>8</v>
      </c>
      <c r="B103" s="13" t="s">
        <v>5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26.25" thickBot="1" x14ac:dyDescent="0.3">
      <c r="B104" s="4" t="s">
        <v>6</v>
      </c>
      <c r="C104" s="4" t="s">
        <v>10</v>
      </c>
      <c r="D104" s="4" t="s">
        <v>11</v>
      </c>
      <c r="E104" s="4" t="s">
        <v>12</v>
      </c>
    </row>
    <row r="105" spans="1:17" x14ac:dyDescent="0.25">
      <c r="B105" s="5" t="s">
        <v>7</v>
      </c>
      <c r="C105" s="6">
        <v>1.74</v>
      </c>
      <c r="D105" s="6" t="s">
        <v>13</v>
      </c>
      <c r="E105" s="6">
        <v>3.58</v>
      </c>
    </row>
    <row r="106" spans="1:17" x14ac:dyDescent="0.25">
      <c r="B106" s="5" t="s">
        <v>8</v>
      </c>
      <c r="C106" s="6">
        <v>6.11</v>
      </c>
      <c r="D106" s="6" t="s">
        <v>14</v>
      </c>
      <c r="E106" s="6">
        <v>3.36</v>
      </c>
    </row>
    <row r="107" spans="1:17" ht="15.75" thickBot="1" x14ac:dyDescent="0.3">
      <c r="B107" s="7" t="s">
        <v>9</v>
      </c>
      <c r="C107" s="8">
        <v>7.13</v>
      </c>
      <c r="D107" s="8" t="s">
        <v>15</v>
      </c>
      <c r="E107" s="8">
        <v>5.61</v>
      </c>
    </row>
    <row r="109" spans="1:17" x14ac:dyDescent="0.25">
      <c r="B109" s="28" t="s">
        <v>116</v>
      </c>
    </row>
    <row r="110" spans="1:17" ht="18" x14ac:dyDescent="0.35">
      <c r="B110" s="28" t="s">
        <v>117</v>
      </c>
      <c r="E110" t="s">
        <v>118</v>
      </c>
    </row>
    <row r="111" spans="1:17" x14ac:dyDescent="0.25">
      <c r="B111" s="28"/>
    </row>
    <row r="112" spans="1:17" ht="22.5" x14ac:dyDescent="0.25">
      <c r="B112" s="29" t="s">
        <v>6</v>
      </c>
      <c r="C112" s="29" t="s">
        <v>10</v>
      </c>
      <c r="D112" s="29" t="s">
        <v>125</v>
      </c>
      <c r="E112" s="29" t="s">
        <v>11</v>
      </c>
      <c r="F112" s="29" t="s">
        <v>12</v>
      </c>
      <c r="G112" s="29" t="s">
        <v>124</v>
      </c>
      <c r="H112" s="29" t="s">
        <v>119</v>
      </c>
      <c r="I112" s="29" t="s">
        <v>120</v>
      </c>
    </row>
    <row r="113" spans="1:17" x14ac:dyDescent="0.25">
      <c r="B113" s="29" t="s">
        <v>7</v>
      </c>
      <c r="C113" s="30">
        <v>1.74</v>
      </c>
      <c r="D113" s="30">
        <v>24.3</v>
      </c>
      <c r="E113" s="30" t="s">
        <v>13</v>
      </c>
      <c r="F113" s="30">
        <v>3.58</v>
      </c>
      <c r="G113" s="30">
        <v>40.299999999999997</v>
      </c>
      <c r="H113" s="31">
        <v>0.81</v>
      </c>
      <c r="I113" s="31" t="s">
        <v>121</v>
      </c>
    </row>
    <row r="114" spans="1:17" x14ac:dyDescent="0.25">
      <c r="B114" s="29" t="s">
        <v>8</v>
      </c>
      <c r="C114" s="30">
        <v>6.11</v>
      </c>
      <c r="D114" s="30">
        <v>50.9</v>
      </c>
      <c r="E114" s="30" t="s">
        <v>123</v>
      </c>
      <c r="F114" s="30">
        <v>3.36</v>
      </c>
      <c r="G114" s="30">
        <v>181.9</v>
      </c>
      <c r="H114" s="31">
        <v>3.25</v>
      </c>
      <c r="I114" s="31" t="s">
        <v>121</v>
      </c>
    </row>
    <row r="115" spans="1:17" x14ac:dyDescent="0.25">
      <c r="B115" s="29" t="s">
        <v>9</v>
      </c>
      <c r="C115" s="30">
        <v>7.13</v>
      </c>
      <c r="D115" s="30">
        <v>65.400000000000006</v>
      </c>
      <c r="E115" s="30" t="s">
        <v>15</v>
      </c>
      <c r="F115" s="30">
        <v>5.61</v>
      </c>
      <c r="G115" s="30">
        <v>81.400000000000006</v>
      </c>
      <c r="H115" s="31">
        <v>1.58</v>
      </c>
      <c r="I115" s="31" t="s">
        <v>122</v>
      </c>
    </row>
    <row r="116" spans="1:17" x14ac:dyDescent="0.25">
      <c r="B116" s="11"/>
    </row>
    <row r="117" spans="1:17" ht="45.75" customHeight="1" x14ac:dyDescent="0.25">
      <c r="A117" s="1">
        <v>9</v>
      </c>
      <c r="B117" s="13" t="s">
        <v>16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9" spans="1:17" x14ac:dyDescent="0.25">
      <c r="A119" t="s">
        <v>1</v>
      </c>
      <c r="B119" t="s">
        <v>126</v>
      </c>
      <c r="D119" t="s">
        <v>127</v>
      </c>
    </row>
    <row r="120" spans="1:17" ht="18" x14ac:dyDescent="0.35">
      <c r="B120" t="s">
        <v>128</v>
      </c>
      <c r="D120" t="s">
        <v>131</v>
      </c>
    </row>
    <row r="121" spans="1:17" ht="18.75" x14ac:dyDescent="0.35">
      <c r="B121" t="s">
        <v>130</v>
      </c>
      <c r="D121" t="s">
        <v>132</v>
      </c>
    </row>
    <row r="122" spans="1:17" ht="18" x14ac:dyDescent="0.35">
      <c r="B122" t="s">
        <v>129</v>
      </c>
      <c r="D122" t="s">
        <v>133</v>
      </c>
    </row>
    <row r="124" spans="1:17" x14ac:dyDescent="0.25">
      <c r="B124" t="s">
        <v>134</v>
      </c>
    </row>
    <row r="125" spans="1:17" ht="17.25" x14ac:dyDescent="0.25">
      <c r="B125" t="s">
        <v>137</v>
      </c>
    </row>
    <row r="126" spans="1:17" ht="17.25" x14ac:dyDescent="0.25">
      <c r="B126" t="s">
        <v>149</v>
      </c>
    </row>
    <row r="127" spans="1:17" ht="17.25" x14ac:dyDescent="0.25">
      <c r="B127" t="s">
        <v>135</v>
      </c>
    </row>
    <row r="129" spans="1:6" ht="17.25" x14ac:dyDescent="0.25">
      <c r="B129" s="34" t="s">
        <v>136</v>
      </c>
      <c r="C129" s="34" t="s">
        <v>139</v>
      </c>
      <c r="D129" s="34" t="s">
        <v>138</v>
      </c>
      <c r="F129" s="17"/>
    </row>
    <row r="130" spans="1:6" x14ac:dyDescent="0.25">
      <c r="B130" s="33">
        <v>0.33166247903553997</v>
      </c>
      <c r="C130" s="32">
        <f>B130^2</f>
        <v>0.10999999999999999</v>
      </c>
      <c r="D130" s="2">
        <v>5</v>
      </c>
    </row>
    <row r="131" spans="1:6" x14ac:dyDescent="0.25">
      <c r="B131" s="33">
        <v>0.55677643628300222</v>
      </c>
      <c r="C131" s="32">
        <f t="shared" ref="C131:C134" si="5">B131^2</f>
        <v>0.31000000000000005</v>
      </c>
      <c r="D131" s="2">
        <v>15</v>
      </c>
    </row>
    <row r="132" spans="1:6" x14ac:dyDescent="0.25">
      <c r="B132" s="33">
        <v>0.95393920141694566</v>
      </c>
      <c r="C132" s="32">
        <f t="shared" si="5"/>
        <v>0.91</v>
      </c>
      <c r="D132" s="2">
        <v>45</v>
      </c>
    </row>
    <row r="133" spans="1:6" x14ac:dyDescent="0.25">
      <c r="B133" s="33">
        <v>1.6462077633154328</v>
      </c>
      <c r="C133" s="32">
        <f t="shared" si="5"/>
        <v>2.71</v>
      </c>
      <c r="D133" s="2">
        <f>D132*3</f>
        <v>135</v>
      </c>
    </row>
    <row r="134" spans="1:6" x14ac:dyDescent="0.25">
      <c r="B134" s="33">
        <v>2.8478061731796283</v>
      </c>
      <c r="C134" s="32">
        <f t="shared" si="5"/>
        <v>8.11</v>
      </c>
      <c r="D134" s="2">
        <f>D133*3</f>
        <v>405</v>
      </c>
    </row>
    <row r="136" spans="1:6" ht="15" customHeight="1" x14ac:dyDescent="0.25">
      <c r="B136" s="35"/>
      <c r="C136" s="35"/>
      <c r="D136" s="35"/>
      <c r="E136" s="35"/>
    </row>
    <row r="137" spans="1:6" x14ac:dyDescent="0.25">
      <c r="B137" s="35"/>
      <c r="C137" s="35"/>
      <c r="D137" s="35"/>
      <c r="E137" s="35"/>
    </row>
    <row r="138" spans="1:6" x14ac:dyDescent="0.25">
      <c r="B138" s="35"/>
      <c r="C138" s="35"/>
      <c r="D138" s="35"/>
      <c r="E138" s="35"/>
    </row>
    <row r="139" spans="1:6" x14ac:dyDescent="0.25">
      <c r="B139" s="35"/>
      <c r="C139" s="35"/>
      <c r="D139" s="35"/>
      <c r="E139" s="35"/>
    </row>
    <row r="140" spans="1:6" x14ac:dyDescent="0.25">
      <c r="B140" s="37" t="s">
        <v>140</v>
      </c>
      <c r="C140" s="36"/>
      <c r="D140" s="36"/>
      <c r="E140" s="36"/>
    </row>
    <row r="141" spans="1:6" x14ac:dyDescent="0.25">
      <c r="B141" s="35"/>
      <c r="C141" s="35"/>
      <c r="D141" s="35"/>
      <c r="E141" s="35"/>
    </row>
    <row r="142" spans="1:6" x14ac:dyDescent="0.25">
      <c r="B142" s="35"/>
      <c r="C142" s="35"/>
      <c r="D142" s="35"/>
      <c r="E142" s="35"/>
    </row>
    <row r="143" spans="1:6" ht="18.75" x14ac:dyDescent="0.35">
      <c r="A143" t="s">
        <v>34</v>
      </c>
      <c r="B143" t="s">
        <v>142</v>
      </c>
    </row>
    <row r="144" spans="1:6" x14ac:dyDescent="0.25">
      <c r="B144" t="s">
        <v>141</v>
      </c>
    </row>
    <row r="146" spans="2:7" ht="18" x14ac:dyDescent="0.35">
      <c r="B146" s="38" t="s">
        <v>143</v>
      </c>
      <c r="C146" s="38" t="s">
        <v>138</v>
      </c>
      <c r="E146" s="2" t="s">
        <v>145</v>
      </c>
      <c r="F146" s="2" t="s">
        <v>144</v>
      </c>
    </row>
    <row r="147" spans="2:7" x14ac:dyDescent="0.25">
      <c r="B147" s="2">
        <v>0.10999999999999999</v>
      </c>
      <c r="C147" s="2">
        <v>5</v>
      </c>
      <c r="E147">
        <v>0.02</v>
      </c>
      <c r="F147">
        <v>0.01</v>
      </c>
    </row>
    <row r="148" spans="2:7" x14ac:dyDescent="0.25">
      <c r="B148" s="2">
        <v>0.31000000000000005</v>
      </c>
      <c r="C148" s="2">
        <v>15</v>
      </c>
    </row>
    <row r="149" spans="2:7" ht="18.75" x14ac:dyDescent="0.35">
      <c r="B149" s="2">
        <v>0.91</v>
      </c>
      <c r="C149" s="2">
        <v>45</v>
      </c>
      <c r="E149" s="20" t="s">
        <v>146</v>
      </c>
    </row>
    <row r="150" spans="2:7" ht="18.75" x14ac:dyDescent="0.35">
      <c r="B150" s="2">
        <v>2.71</v>
      </c>
      <c r="C150" s="2">
        <v>135</v>
      </c>
      <c r="E150" t="s">
        <v>148</v>
      </c>
      <c r="F150" s="39">
        <f>(0.02 * 600 + 0.01)^0.5</f>
        <v>3.4655446902326914</v>
      </c>
      <c r="G150" t="s">
        <v>147</v>
      </c>
    </row>
    <row r="151" spans="2:7" x14ac:dyDescent="0.25">
      <c r="B151" s="2">
        <v>8.11</v>
      </c>
      <c r="C151" s="2">
        <v>405</v>
      </c>
    </row>
    <row r="156" spans="2:7" x14ac:dyDescent="0.25">
      <c r="B156" s="38"/>
      <c r="C156" s="2"/>
    </row>
    <row r="157" spans="2:7" x14ac:dyDescent="0.25">
      <c r="B157" s="2"/>
    </row>
    <row r="158" spans="2:7" x14ac:dyDescent="0.25">
      <c r="B158" s="2"/>
    </row>
    <row r="159" spans="2:7" x14ac:dyDescent="0.25">
      <c r="B159" s="2"/>
    </row>
    <row r="160" spans="2:7" x14ac:dyDescent="0.25">
      <c r="B160" s="2"/>
    </row>
    <row r="161" spans="2:2" x14ac:dyDescent="0.25">
      <c r="B161" s="2"/>
    </row>
  </sheetData>
  <mergeCells count="10">
    <mergeCell ref="B70:Q70"/>
    <mergeCell ref="B79:Q79"/>
    <mergeCell ref="B103:Q103"/>
    <mergeCell ref="B117:Q117"/>
    <mergeCell ref="B23:Q23"/>
    <mergeCell ref="B34:Q34"/>
    <mergeCell ref="B45:Q45"/>
    <mergeCell ref="B56:Q56"/>
    <mergeCell ref="B1:N1"/>
    <mergeCell ref="B2:Q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Alpha</cp:lastModifiedBy>
  <dcterms:created xsi:type="dcterms:W3CDTF">2014-05-16T13:52:52Z</dcterms:created>
  <dcterms:modified xsi:type="dcterms:W3CDTF">2014-09-22T21:52:41Z</dcterms:modified>
</cp:coreProperties>
</file>