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Mis Documentos\1 - Carpeta de Pablo\1 - F.C.E.F. Y NATURALES\1 - Catedra de Tecnología de los Materiales de la Construcción\Año 2020\Clase de dosificación\"/>
    </mc:Choice>
  </mc:AlternateContent>
  <xr:revisionPtr revIDLastSave="0" documentId="13_ncr:1_{938A08A7-BE33-4B0D-91FC-5A2BA8EEF501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Mezcla de agregados" sheetId="2" r:id="rId1"/>
    <sheet name="Dosificación" sheetId="4" r:id="rId2"/>
  </sheets>
  <definedNames>
    <definedName name="solver_adj" localSheetId="0" hidden="1">'Mezcla de agregados'!$O$30:$Q$30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'Mezcla de agregados'!$S$32</definedName>
    <definedName name="solver_lhs2" localSheetId="0" hidden="1">'Mezcla de agregados'!$S$33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'Mezcla de agregados'!$S$30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2</definedName>
    <definedName name="solver_rhs1" localSheetId="0" hidden="1">'Mezcla de agregados'!$T$32</definedName>
    <definedName name="solver_rhs2" localSheetId="0" hidden="1">'Mezcla de agregados'!$T$33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81029"/>
</workbook>
</file>

<file path=xl/calcChain.xml><?xml version="1.0" encoding="utf-8"?>
<calcChain xmlns="http://schemas.openxmlformats.org/spreadsheetml/2006/main">
  <c r="D37" i="4" l="1"/>
  <c r="C21" i="4" l="1"/>
  <c r="C31" i="4" s="1"/>
  <c r="C19" i="4"/>
  <c r="C32" i="4" s="1"/>
  <c r="L31" i="4" l="1"/>
  <c r="M31" i="4" s="1"/>
  <c r="E31" i="4"/>
  <c r="E32" i="4"/>
  <c r="F31" i="4" s="1"/>
  <c r="F28" i="4" s="1"/>
  <c r="C30" i="4" l="1"/>
  <c r="C29" i="4"/>
  <c r="C28" i="4"/>
  <c r="H28" i="4" l="1"/>
  <c r="J28" i="4" s="1"/>
  <c r="E28" i="4"/>
  <c r="C34" i="4"/>
  <c r="H29" i="4"/>
  <c r="J29" i="4" s="1"/>
  <c r="E29" i="4"/>
  <c r="H30" i="4"/>
  <c r="J30" i="4" s="1"/>
  <c r="E30" i="4"/>
  <c r="F36" i="2"/>
  <c r="F37" i="2"/>
  <c r="F38" i="2"/>
  <c r="F39" i="2"/>
  <c r="F40" i="2"/>
  <c r="F41" i="2"/>
  <c r="F42" i="2"/>
  <c r="F43" i="2"/>
  <c r="F44" i="2"/>
  <c r="F35" i="2"/>
  <c r="L30" i="4" l="1"/>
  <c r="M30" i="4" s="1"/>
  <c r="K30" i="4"/>
  <c r="L28" i="4"/>
  <c r="K28" i="4"/>
  <c r="K29" i="4"/>
  <c r="L29" i="4"/>
  <c r="M29" i="4" s="1"/>
  <c r="J10" i="2"/>
  <c r="L10" i="2" s="1"/>
  <c r="J11" i="2"/>
  <c r="L11" i="2" s="1"/>
  <c r="J12" i="2"/>
  <c r="J13" i="2"/>
  <c r="J14" i="2"/>
  <c r="J15" i="2"/>
  <c r="J16" i="2"/>
  <c r="J17" i="2"/>
  <c r="J18" i="2"/>
  <c r="J19" i="2"/>
  <c r="J20" i="2"/>
  <c r="J21" i="2"/>
  <c r="J9" i="2"/>
  <c r="L9" i="2" s="1"/>
  <c r="I24" i="2"/>
  <c r="S23" i="2"/>
  <c r="S10" i="2"/>
  <c r="S11" i="2"/>
  <c r="S12" i="2"/>
  <c r="S13" i="2"/>
  <c r="S14" i="2"/>
  <c r="S15" i="2"/>
  <c r="S16" i="2"/>
  <c r="S17" i="2"/>
  <c r="S18" i="2"/>
  <c r="S19" i="2"/>
  <c r="S20" i="2"/>
  <c r="S21" i="2"/>
  <c r="R9" i="2"/>
  <c r="S9" i="2"/>
  <c r="L32" i="4" l="1"/>
  <c r="M32" i="4" s="1"/>
  <c r="M28" i="4"/>
  <c r="L20" i="2"/>
  <c r="G43" i="2"/>
  <c r="L21" i="2"/>
  <c r="G44" i="2"/>
  <c r="L17" i="2"/>
  <c r="G40" i="2"/>
  <c r="L13" i="2"/>
  <c r="G36" i="2"/>
  <c r="L12" i="2"/>
  <c r="G35" i="2"/>
  <c r="L19" i="2"/>
  <c r="G42" i="2"/>
  <c r="L15" i="2"/>
  <c r="G38" i="2"/>
  <c r="L16" i="2"/>
  <c r="G39" i="2"/>
  <c r="L18" i="2"/>
  <c r="G41" i="2"/>
  <c r="L14" i="2"/>
  <c r="G37" i="2"/>
  <c r="T18" i="2"/>
  <c r="T14" i="2"/>
  <c r="T10" i="2"/>
  <c r="T21" i="2"/>
  <c r="T17" i="2"/>
  <c r="T13" i="2"/>
  <c r="T9" i="2"/>
  <c r="T20" i="2"/>
  <c r="T16" i="2"/>
  <c r="T12" i="2"/>
  <c r="T19" i="2"/>
  <c r="T15" i="2"/>
  <c r="T11" i="2"/>
  <c r="L34" i="4" l="1"/>
  <c r="M34" i="4"/>
  <c r="L23" i="2"/>
  <c r="T23" i="2"/>
  <c r="J24" i="2" s="1"/>
  <c r="G23" i="2" l="1"/>
  <c r="Q23" i="2"/>
  <c r="F23" i="2"/>
  <c r="E23" i="2"/>
  <c r="P23" i="2"/>
  <c r="O23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O10" i="2"/>
  <c r="O11" i="2"/>
  <c r="O12" i="2"/>
  <c r="O13" i="2"/>
  <c r="O14" i="2"/>
  <c r="O15" i="2"/>
  <c r="O16" i="2"/>
  <c r="O17" i="2"/>
  <c r="O18" i="2"/>
  <c r="O19" i="2"/>
  <c r="O20" i="2"/>
  <c r="O21" i="2"/>
  <c r="O9" i="2"/>
  <c r="E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Raul Lopez</author>
  </authors>
  <commentList>
    <comment ref="L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En esta columna deben calcular
 los cuadrados de las diferencias entre las curvas granulométrica Objetivo y Obtenida</t>
        </r>
      </text>
    </comment>
    <comment ref="I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Curva de Fuller o Curva dentro de los límites IRAM para el Tmáx. Correspondiente</t>
        </r>
      </text>
    </comment>
    <comment ref="E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3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3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4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4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4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5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5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5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6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6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6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7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7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7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8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8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8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9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9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9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20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20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20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21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2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21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L2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sumatoria de los cuadrados de las diferencias. 
Se debe buscar un mínimo </t>
        </r>
      </text>
    </comment>
  </commentList>
</comments>
</file>

<file path=xl/sharedStrings.xml><?xml version="1.0" encoding="utf-8"?>
<sst xmlns="http://schemas.openxmlformats.org/spreadsheetml/2006/main" count="86" uniqueCount="83">
  <si>
    <t>Granulometría de Agregados Finos y Gruesos</t>
  </si>
  <si>
    <t>1"</t>
  </si>
  <si>
    <t>3/8"</t>
  </si>
  <si>
    <t>3/4"</t>
  </si>
  <si>
    <t>1/2"</t>
  </si>
  <si>
    <t>ARENAS (%)</t>
  </si>
  <si>
    <t>ÁRIDOS GRUESOS (%)</t>
  </si>
  <si>
    <t>IDENTIFICACION</t>
  </si>
  <si>
    <t>% TAMIZ ASTM</t>
  </si>
  <si>
    <t>% TAMIZ IRAM</t>
  </si>
  <si>
    <t>3"</t>
  </si>
  <si>
    <t>2"</t>
  </si>
  <si>
    <t>1 1/2"</t>
  </si>
  <si>
    <t>Curva Objetivo (Deseada)</t>
  </si>
  <si>
    <t>CONTROL</t>
  </si>
  <si>
    <t>Pasantes acumulados [%]</t>
  </si>
  <si>
    <t>Módulo de fineza de la mezcla</t>
  </si>
  <si>
    <t>Módulo de fineza individuales</t>
  </si>
  <si>
    <t>Mezcla Real (Obtenida)</t>
  </si>
  <si>
    <t>(Deseada - Obtenida)^2</t>
  </si>
  <si>
    <t>∑</t>
  </si>
  <si>
    <t>MEZCLA</t>
  </si>
  <si>
    <t>Arena 1</t>
  </si>
  <si>
    <t>Arena 2</t>
  </si>
  <si>
    <t xml:space="preserve">Tecnología de los Materiales de Construcción </t>
  </si>
  <si>
    <t>6 -19</t>
  </si>
  <si>
    <t>TABLAS Y CURVAS GRANULOMETRICAS LIMITES TOTALES - NORMA IRAM 1627</t>
  </si>
  <si>
    <t>TABLA VI - Granulometría de los agregados totales de tamaño máximo nominal 19,0 mm</t>
  </si>
  <si>
    <t>Acumulado, en masa, que pasa (%)</t>
  </si>
  <si>
    <t>Tamiz IRAM (mm)</t>
  </si>
  <si>
    <t>Curva A</t>
  </si>
  <si>
    <t>Curva B</t>
  </si>
  <si>
    <t>Curva C</t>
  </si>
  <si>
    <t>Mezcla</t>
  </si>
  <si>
    <t>Deseada</t>
  </si>
  <si>
    <t>Materiales disponibles</t>
  </si>
  <si>
    <t>Cemento Portland</t>
  </si>
  <si>
    <t>Agregado grueso</t>
  </si>
  <si>
    <t>Agregado fino</t>
  </si>
  <si>
    <t>Clase o tipo</t>
  </si>
  <si>
    <t>Normal</t>
  </si>
  <si>
    <t>Piedra partida</t>
  </si>
  <si>
    <t>Tamaño nominal</t>
  </si>
  <si>
    <t>Diam. max.nominal (mm)</t>
  </si>
  <si>
    <t>19 mm</t>
  </si>
  <si>
    <t>Modulo de fineza</t>
  </si>
  <si>
    <t>Densidad absoluta</t>
  </si>
  <si>
    <t>Densidad relativa sss</t>
  </si>
  <si>
    <t>Humedad Total</t>
  </si>
  <si>
    <t>Absorción</t>
  </si>
  <si>
    <t>6 - 19</t>
  </si>
  <si>
    <t>Arena gruesa</t>
  </si>
  <si>
    <t>Arena fina</t>
  </si>
  <si>
    <t>Pastón de Prueba</t>
  </si>
  <si>
    <r>
      <t>mt</t>
    </r>
    <r>
      <rPr>
        <vertAlign val="superscript"/>
        <sz val="11"/>
        <color theme="1"/>
        <rFont val="Calibri"/>
        <family val="2"/>
        <scheme val="minor"/>
      </rPr>
      <t>3</t>
    </r>
  </si>
  <si>
    <t>La dosificación que se había obtenido es:</t>
  </si>
  <si>
    <t>Psss (kg)</t>
  </si>
  <si>
    <t>D. Rel</t>
  </si>
  <si>
    <t>a%</t>
  </si>
  <si>
    <t>Ps</t>
  </si>
  <si>
    <t>ht%</t>
  </si>
  <si>
    <t>Ph</t>
  </si>
  <si>
    <t>Agua sobrante/faltante</t>
  </si>
  <si>
    <t>Mezcla Corregida</t>
  </si>
  <si>
    <t>Pastón de prueba</t>
  </si>
  <si>
    <t>Piedra Partida</t>
  </si>
  <si>
    <t>Cemento</t>
  </si>
  <si>
    <t>Agua</t>
  </si>
  <si>
    <t>Aire</t>
  </si>
  <si>
    <t>Densidad Teorica</t>
  </si>
  <si>
    <t>Relación a/c</t>
  </si>
  <si>
    <t>Cantidad de agua</t>
  </si>
  <si>
    <t>l</t>
  </si>
  <si>
    <t>Por ser piedra partida lo multiplicamos por 1,07</t>
  </si>
  <si>
    <t>CUC</t>
  </si>
  <si>
    <t>kg/m³</t>
  </si>
  <si>
    <t>Volumen (l)</t>
  </si>
  <si>
    <t>Volumen (I)</t>
  </si>
  <si>
    <t>Proporciones</t>
  </si>
  <si>
    <t>Peso total de agregados</t>
  </si>
  <si>
    <t>kg</t>
  </si>
  <si>
    <t>Dosificación</t>
  </si>
  <si>
    <t xml:space="preserve">PASTON DE PRUEBA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</si>
</sst>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.00_ ;_ * \-#,##0.00_ ;_ * &quot;-&quot;??_ ;_ @_ "/>
    <numFmt numFmtId="166" formatCode="0.0"/>
    <numFmt numFmtId="167" formatCode="0.000"/>
    <numFmt numFmtId="168" formatCode="_-* #,##0.0\ _P_t_s_-;\-* #,##0.0\ _P_t_s_-;_-* &quot;-&quot;??\ _P_t_s_-;_-@_-"/>
    <numFmt numFmtId="169" formatCode="_ * #,##0.000_ ;_ * \-#,##0.000_ ;_ * &quot;-&quot;??_ ;_ @_ "/>
    <numFmt numFmtId="170" formatCode="_ * #,##0.0_ ;_ * \-#,##0.0_ ;_ * &quot;-&quot;??_ ;_ @_ "/>
    <numFmt numFmtId="171" formatCode="_ * #,##0_ ;_ * \-#,##0_ ;_ * &quot;-&quot;??_ ;_ @_ "/>
    <numFmt numFmtId="172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</font>
    <font>
      <b/>
      <sz val="14"/>
      <name val="Batang"/>
      <family val="1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centerContinuous"/>
    </xf>
    <xf numFmtId="0" fontId="5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4" fillId="0" borderId="1" xfId="0" applyFont="1" applyBorder="1" applyAlignment="1" applyProtection="1">
      <alignment horizontal="center"/>
    </xf>
    <xf numFmtId="12" fontId="4" fillId="0" borderId="1" xfId="0" applyNumberFormat="1" applyFont="1" applyBorder="1" applyAlignment="1" applyProtection="1">
      <alignment horizontal="center"/>
    </xf>
    <xf numFmtId="16" fontId="4" fillId="0" borderId="1" xfId="0" applyNumberFormat="1" applyFont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6" fillId="0" borderId="5" xfId="0" applyFont="1" applyBorder="1" applyProtection="1"/>
    <xf numFmtId="0" fontId="6" fillId="0" borderId="4" xfId="0" applyFont="1" applyBorder="1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5" xfId="0" applyFont="1" applyFill="1" applyBorder="1" applyProtection="1"/>
    <xf numFmtId="2" fontId="6" fillId="0" borderId="10" xfId="0" applyNumberFormat="1" applyFont="1" applyFill="1" applyBorder="1" applyProtection="1"/>
    <xf numFmtId="2" fontId="12" fillId="0" borderId="0" xfId="0" applyNumberFormat="1" applyFont="1" applyFill="1" applyBorder="1" applyProtection="1"/>
    <xf numFmtId="2" fontId="13" fillId="0" borderId="0" xfId="0" applyNumberFormat="1" applyFont="1" applyFill="1" applyBorder="1" applyAlignment="1" applyProtection="1">
      <alignment horizontal="right"/>
    </xf>
    <xf numFmtId="10" fontId="4" fillId="2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16" fontId="4" fillId="3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0" fillId="0" borderId="3" xfId="0" applyBorder="1" applyProtection="1"/>
    <xf numFmtId="1" fontId="8" fillId="2" borderId="1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166" fontId="6" fillId="4" borderId="1" xfId="0" applyNumberFormat="1" applyFont="1" applyFill="1" applyBorder="1" applyProtection="1">
      <protection locked="0"/>
    </xf>
    <xf numFmtId="166" fontId="6" fillId="4" borderId="1" xfId="2" applyNumberFormat="1" applyFont="1" applyFill="1" applyBorder="1" applyProtection="1">
      <protection locked="0"/>
    </xf>
    <xf numFmtId="166" fontId="6" fillId="5" borderId="1" xfId="0" applyNumberFormat="1" applyFont="1" applyFill="1" applyBorder="1" applyProtection="1">
      <protection locked="0"/>
    </xf>
    <xf numFmtId="166" fontId="6" fillId="5" borderId="1" xfId="2" applyNumberFormat="1" applyFont="1" applyFill="1" applyBorder="1" applyProtection="1">
      <protection locked="0"/>
    </xf>
    <xf numFmtId="166" fontId="6" fillId="4" borderId="8" xfId="2" applyNumberFormat="1" applyFont="1" applyFill="1" applyBorder="1" applyProtection="1">
      <protection locked="0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Fill="1" applyBorder="1" applyProtection="1"/>
    <xf numFmtId="16" fontId="4" fillId="3" borderId="1" xfId="2" quotePrefix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8" fontId="6" fillId="2" borderId="1" xfId="1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6" fontId="4" fillId="2" borderId="1" xfId="0" applyNumberFormat="1" applyFont="1" applyFill="1" applyBorder="1" applyProtection="1">
      <protection locked="0"/>
    </xf>
    <xf numFmtId="0" fontId="0" fillId="0" borderId="0" xfId="0" applyBorder="1"/>
    <xf numFmtId="166" fontId="14" fillId="7" borderId="2" xfId="0" applyNumberFormat="1" applyFont="1" applyFill="1" applyBorder="1" applyAlignment="1">
      <alignment horizontal="center"/>
    </xf>
    <xf numFmtId="166" fontId="14" fillId="7" borderId="1" xfId="0" applyNumberFormat="1" applyFont="1" applyFill="1" applyBorder="1" applyAlignment="1">
      <alignment horizontal="center"/>
    </xf>
    <xf numFmtId="165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Font="1" applyBorder="1"/>
    <xf numFmtId="10" fontId="0" fillId="0" borderId="1" xfId="4" applyNumberFormat="1" applyFon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/>
    </xf>
    <xf numFmtId="0" fontId="0" fillId="0" borderId="0" xfId="0" applyFont="1"/>
    <xf numFmtId="0" fontId="16" fillId="0" borderId="0" xfId="0" applyFont="1" applyBorder="1" applyAlignment="1">
      <alignment horizontal="left" vertical="center" wrapText="1" readingOrder="1"/>
    </xf>
    <xf numFmtId="0" fontId="16" fillId="0" borderId="0" xfId="0" applyFont="1" applyBorder="1" applyAlignment="1">
      <alignment horizontal="justify" vertical="center" wrapText="1" readingOrder="1"/>
    </xf>
    <xf numFmtId="10" fontId="16" fillId="0" borderId="0" xfId="4" applyNumberFormat="1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17" fontId="16" fillId="0" borderId="1" xfId="0" quotePrefix="1" applyNumberFormat="1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justify" vertical="center" wrapText="1" readingOrder="1"/>
    </xf>
    <xf numFmtId="10" fontId="16" fillId="0" borderId="1" xfId="4" applyNumberFormat="1" applyFont="1" applyBorder="1" applyAlignment="1">
      <alignment horizontal="center" vertical="center" wrapText="1" readingOrder="1"/>
    </xf>
    <xf numFmtId="171" fontId="0" fillId="0" borderId="1" xfId="1" applyNumberFormat="1" applyFont="1" applyBorder="1" applyAlignment="1">
      <alignment horizontal="center"/>
    </xf>
    <xf numFmtId="171" fontId="2" fillId="0" borderId="1" xfId="1" applyNumberFormat="1" applyFont="1" applyBorder="1" applyAlignment="1">
      <alignment horizontal="center"/>
    </xf>
    <xf numFmtId="171" fontId="0" fillId="0" borderId="1" xfId="1" applyNumberFormat="1" applyFont="1" applyBorder="1"/>
    <xf numFmtId="171" fontId="2" fillId="0" borderId="1" xfId="1" applyNumberFormat="1" applyFont="1" applyBorder="1"/>
    <xf numFmtId="171" fontId="0" fillId="0" borderId="1" xfId="0" applyNumberFormat="1" applyBorder="1"/>
    <xf numFmtId="1" fontId="0" fillId="0" borderId="0" xfId="0" applyNumberFormat="1" applyAlignment="1">
      <alignment horizontal="center"/>
    </xf>
    <xf numFmtId="170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Border="1"/>
    <xf numFmtId="169" fontId="2" fillId="0" borderId="1" xfId="1" applyNumberFormat="1" applyFont="1" applyBorder="1"/>
    <xf numFmtId="172" fontId="0" fillId="0" borderId="0" xfId="0" applyNumberFormat="1" applyAlignment="1">
      <alignment horizontal="center"/>
    </xf>
    <xf numFmtId="9" fontId="16" fillId="0" borderId="1" xfId="4" applyFont="1" applyBorder="1" applyAlignment="1">
      <alignment horizontal="center" vertical="center" wrapText="1" readingOrder="1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167" fontId="6" fillId="0" borderId="5" xfId="0" applyNumberFormat="1" applyFont="1" applyFill="1" applyBorder="1" applyAlignment="1" applyProtection="1"/>
    <xf numFmtId="0" fontId="6" fillId="0" borderId="16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0" fontId="4" fillId="6" borderId="3" xfId="3" applyNumberFormat="1" applyFont="1" applyFill="1" applyBorder="1" applyAlignment="1" applyProtection="1">
      <alignment horizontal="center" vertical="center"/>
    </xf>
    <xf numFmtId="10" fontId="4" fillId="6" borderId="5" xfId="3" applyNumberFormat="1" applyFont="1" applyFill="1" applyBorder="1" applyAlignment="1" applyProtection="1">
      <alignment horizontal="center" vertical="center"/>
    </xf>
    <xf numFmtId="10" fontId="4" fillId="6" borderId="4" xfId="3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textRotation="90"/>
    </xf>
    <xf numFmtId="0" fontId="6" fillId="0" borderId="7" xfId="0" applyFont="1" applyBorder="1" applyAlignment="1" applyProtection="1">
      <alignment horizontal="center" vertical="center" textRotation="90"/>
    </xf>
    <xf numFmtId="0" fontId="6" fillId="0" borderId="2" xfId="0" applyFont="1" applyBorder="1" applyAlignment="1" applyProtection="1">
      <alignment horizontal="center" vertical="center" textRotation="90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 readingOrder="1"/>
    </xf>
    <xf numFmtId="169" fontId="0" fillId="0" borderId="6" xfId="1" applyNumberFormat="1" applyFont="1" applyBorder="1" applyAlignment="1">
      <alignment horizontal="center" vertical="center"/>
    </xf>
    <xf numFmtId="169" fontId="0" fillId="0" borderId="7" xfId="1" applyNumberFormat="1" applyFont="1" applyBorder="1" applyAlignment="1">
      <alignment horizontal="center" vertical="center"/>
    </xf>
    <xf numFmtId="169" fontId="0" fillId="0" borderId="2" xfId="1" applyNumberFormat="1" applyFont="1" applyBorder="1" applyAlignment="1">
      <alignment horizontal="center" vertical="center"/>
    </xf>
  </cellXfs>
  <cellStyles count="5">
    <cellStyle name="Millares" xfId="1" builtinId="3"/>
    <cellStyle name="Millares_Hoja1 (3)" xfId="3" xr:uid="{00000000-0005-0000-0000-000001000000}"/>
    <cellStyle name="Normal" xfId="0" builtinId="0"/>
    <cellStyle name="Normal_Planilla Dosificacion Granulometrias en volumen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granulométrico</a:t>
            </a:r>
            <a:r>
              <a:rPr lang="en-US" baseline="0"/>
              <a:t> de agregado mezcla</a:t>
            </a:r>
            <a:r>
              <a:rPr lang="en-US"/>
              <a:t> - Tamaño max.</a:t>
            </a:r>
            <a:r>
              <a:rPr lang="en-US" baseline="0"/>
              <a:t> nominal 19,0 mm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'Mezcla de agregados'!$C$34</c:f>
              <c:strCache>
                <c:ptCount val="1"/>
                <c:pt idx="0">
                  <c:v>Curva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'Mezcla de agregados'!$B$35:$B$44</c:f>
              <c:numCache>
                <c:formatCode>0.00</c:formatCode>
                <c:ptCount val="10"/>
                <c:pt idx="0">
                  <c:v>26.5</c:v>
                </c:pt>
                <c:pt idx="1">
                  <c:v>19</c:v>
                </c:pt>
                <c:pt idx="2">
                  <c:v>13.2</c:v>
                </c:pt>
                <c:pt idx="3">
                  <c:v>9.5</c:v>
                </c:pt>
                <c:pt idx="4">
                  <c:v>4.75</c:v>
                </c:pt>
                <c:pt idx="5">
                  <c:v>2.36</c:v>
                </c:pt>
                <c:pt idx="6">
                  <c:v>1.18</c:v>
                </c:pt>
                <c:pt idx="7">
                  <c:v>0.6</c:v>
                </c:pt>
                <c:pt idx="8">
                  <c:v>0.3</c:v>
                </c:pt>
                <c:pt idx="9">
                  <c:v>0.15</c:v>
                </c:pt>
              </c:numCache>
            </c:numRef>
          </c:xVal>
          <c:yVal>
            <c:numRef>
              <c:f>'Mezcla de agregados'!$C$35:$C$44</c:f>
              <c:numCache>
                <c:formatCode>0.0</c:formatCode>
                <c:ptCount val="10"/>
                <c:pt idx="0">
                  <c:v>100</c:v>
                </c:pt>
                <c:pt idx="1">
                  <c:v>94</c:v>
                </c:pt>
                <c:pt idx="2">
                  <c:v>70</c:v>
                </c:pt>
                <c:pt idx="3">
                  <c:v>55</c:v>
                </c:pt>
                <c:pt idx="4">
                  <c:v>41</c:v>
                </c:pt>
                <c:pt idx="5">
                  <c:v>32</c:v>
                </c:pt>
                <c:pt idx="6">
                  <c:v>22</c:v>
                </c:pt>
                <c:pt idx="7">
                  <c:v>11</c:v>
                </c:pt>
                <c:pt idx="8">
                  <c:v>4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95-4210-927C-64068522054D}"/>
            </c:ext>
          </c:extLst>
        </c:ser>
        <c:ser>
          <c:idx val="1"/>
          <c:order val="1"/>
          <c:tx>
            <c:strRef>
              <c:f>'Mezcla de agregados'!$D$34</c:f>
              <c:strCache>
                <c:ptCount val="1"/>
                <c:pt idx="0">
                  <c:v>Curva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'Mezcla de agregados'!$B$35:$B$44</c:f>
              <c:numCache>
                <c:formatCode>0.00</c:formatCode>
                <c:ptCount val="10"/>
                <c:pt idx="0">
                  <c:v>26.5</c:v>
                </c:pt>
                <c:pt idx="1">
                  <c:v>19</c:v>
                </c:pt>
                <c:pt idx="2">
                  <c:v>13.2</c:v>
                </c:pt>
                <c:pt idx="3">
                  <c:v>9.5</c:v>
                </c:pt>
                <c:pt idx="4">
                  <c:v>4.75</c:v>
                </c:pt>
                <c:pt idx="5">
                  <c:v>2.36</c:v>
                </c:pt>
                <c:pt idx="6">
                  <c:v>1.18</c:v>
                </c:pt>
                <c:pt idx="7">
                  <c:v>0.6</c:v>
                </c:pt>
                <c:pt idx="8">
                  <c:v>0.3</c:v>
                </c:pt>
                <c:pt idx="9">
                  <c:v>0.15</c:v>
                </c:pt>
              </c:numCache>
            </c:numRef>
          </c:xVal>
          <c:yVal>
            <c:numRef>
              <c:f>'Mezcla de agregados'!$D$35:$D$44</c:f>
              <c:numCache>
                <c:formatCode>0.0</c:formatCode>
                <c:ptCount val="10"/>
                <c:pt idx="0">
                  <c:v>100</c:v>
                </c:pt>
                <c:pt idx="1">
                  <c:v>97</c:v>
                </c:pt>
                <c:pt idx="2">
                  <c:v>77</c:v>
                </c:pt>
                <c:pt idx="3">
                  <c:v>65</c:v>
                </c:pt>
                <c:pt idx="4">
                  <c:v>46</c:v>
                </c:pt>
                <c:pt idx="5">
                  <c:v>43</c:v>
                </c:pt>
                <c:pt idx="6">
                  <c:v>36</c:v>
                </c:pt>
                <c:pt idx="7">
                  <c:v>24</c:v>
                </c:pt>
                <c:pt idx="8">
                  <c:v>10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95-4210-927C-64068522054D}"/>
            </c:ext>
          </c:extLst>
        </c:ser>
        <c:ser>
          <c:idx val="2"/>
          <c:order val="2"/>
          <c:tx>
            <c:strRef>
              <c:f>'Mezcla de agregados'!$E$34</c:f>
              <c:strCache>
                <c:ptCount val="1"/>
                <c:pt idx="0">
                  <c:v>Curva 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'Mezcla de agregados'!$B$35:$B$44</c:f>
              <c:numCache>
                <c:formatCode>0.00</c:formatCode>
                <c:ptCount val="10"/>
                <c:pt idx="0">
                  <c:v>26.5</c:v>
                </c:pt>
                <c:pt idx="1">
                  <c:v>19</c:v>
                </c:pt>
                <c:pt idx="2">
                  <c:v>13.2</c:v>
                </c:pt>
                <c:pt idx="3">
                  <c:v>9.5</c:v>
                </c:pt>
                <c:pt idx="4">
                  <c:v>4.75</c:v>
                </c:pt>
                <c:pt idx="5">
                  <c:v>2.36</c:v>
                </c:pt>
                <c:pt idx="6">
                  <c:v>1.18</c:v>
                </c:pt>
                <c:pt idx="7">
                  <c:v>0.6</c:v>
                </c:pt>
                <c:pt idx="8">
                  <c:v>0.3</c:v>
                </c:pt>
                <c:pt idx="9">
                  <c:v>0.15</c:v>
                </c:pt>
              </c:numCache>
            </c:numRef>
          </c:xVal>
          <c:yVal>
            <c:numRef>
              <c:f>'Mezcla de agregados'!$E$35:$E$44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93</c:v>
                </c:pt>
                <c:pt idx="3">
                  <c:v>86</c:v>
                </c:pt>
                <c:pt idx="4">
                  <c:v>72</c:v>
                </c:pt>
                <c:pt idx="5">
                  <c:v>58</c:v>
                </c:pt>
                <c:pt idx="6">
                  <c:v>44</c:v>
                </c:pt>
                <c:pt idx="7">
                  <c:v>28</c:v>
                </c:pt>
                <c:pt idx="8">
                  <c:v>15</c:v>
                </c:pt>
                <c:pt idx="9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95-4210-927C-64068522054D}"/>
            </c:ext>
          </c:extLst>
        </c:ser>
        <c:ser>
          <c:idx val="3"/>
          <c:order val="3"/>
          <c:tx>
            <c:strRef>
              <c:f>'Mezcla de agregados'!$F$34</c:f>
              <c:strCache>
                <c:ptCount val="1"/>
                <c:pt idx="0">
                  <c:v>Mezcla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'Mezcla de agregados'!$B$35:$B$44</c:f>
              <c:numCache>
                <c:formatCode>0.00</c:formatCode>
                <c:ptCount val="10"/>
                <c:pt idx="0">
                  <c:v>26.5</c:v>
                </c:pt>
                <c:pt idx="1">
                  <c:v>19</c:v>
                </c:pt>
                <c:pt idx="2">
                  <c:v>13.2</c:v>
                </c:pt>
                <c:pt idx="3">
                  <c:v>9.5</c:v>
                </c:pt>
                <c:pt idx="4">
                  <c:v>4.75</c:v>
                </c:pt>
                <c:pt idx="5">
                  <c:v>2.36</c:v>
                </c:pt>
                <c:pt idx="6">
                  <c:v>1.18</c:v>
                </c:pt>
                <c:pt idx="7">
                  <c:v>0.6</c:v>
                </c:pt>
                <c:pt idx="8">
                  <c:v>0.3</c:v>
                </c:pt>
                <c:pt idx="9">
                  <c:v>0.15</c:v>
                </c:pt>
              </c:numCache>
            </c:numRef>
          </c:xVal>
          <c:yVal>
            <c:numRef>
              <c:f>'Mezcla de agregados'!$F$35:$F$44</c:f>
              <c:numCache>
                <c:formatCode>0.0</c:formatCode>
                <c:ptCount val="10"/>
                <c:pt idx="0">
                  <c:v>100</c:v>
                </c:pt>
                <c:pt idx="1">
                  <c:v>97</c:v>
                </c:pt>
                <c:pt idx="2">
                  <c:v>77</c:v>
                </c:pt>
                <c:pt idx="3">
                  <c:v>65</c:v>
                </c:pt>
                <c:pt idx="4">
                  <c:v>46</c:v>
                </c:pt>
                <c:pt idx="5">
                  <c:v>43</c:v>
                </c:pt>
                <c:pt idx="6">
                  <c:v>36</c:v>
                </c:pt>
                <c:pt idx="7">
                  <c:v>24</c:v>
                </c:pt>
                <c:pt idx="8">
                  <c:v>10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95-4210-927C-64068522054D}"/>
            </c:ext>
          </c:extLst>
        </c:ser>
        <c:ser>
          <c:idx val="4"/>
          <c:order val="4"/>
          <c:tx>
            <c:strRef>
              <c:f>'Mezcla de agregados'!$G$34</c:f>
              <c:strCache>
                <c:ptCount val="1"/>
                <c:pt idx="0">
                  <c:v>Deseada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'Mezcla de agregados'!$B$35:$B$44</c:f>
              <c:numCache>
                <c:formatCode>0.00</c:formatCode>
                <c:ptCount val="10"/>
                <c:pt idx="0">
                  <c:v>26.5</c:v>
                </c:pt>
                <c:pt idx="1">
                  <c:v>19</c:v>
                </c:pt>
                <c:pt idx="2">
                  <c:v>13.2</c:v>
                </c:pt>
                <c:pt idx="3">
                  <c:v>9.5</c:v>
                </c:pt>
                <c:pt idx="4">
                  <c:v>4.75</c:v>
                </c:pt>
                <c:pt idx="5">
                  <c:v>2.36</c:v>
                </c:pt>
                <c:pt idx="6">
                  <c:v>1.18</c:v>
                </c:pt>
                <c:pt idx="7">
                  <c:v>0.6</c:v>
                </c:pt>
                <c:pt idx="8">
                  <c:v>0.3</c:v>
                </c:pt>
                <c:pt idx="9">
                  <c:v>0.15</c:v>
                </c:pt>
              </c:numCache>
            </c:numRef>
          </c:xVal>
          <c:yVal>
            <c:numRef>
              <c:f>'Mezcla de agregados'!$G$35:$G$44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82.33</c:v>
                </c:pt>
                <c:pt idx="3">
                  <c:v>68.08</c:v>
                </c:pt>
                <c:pt idx="4">
                  <c:v>49.860999999999997</c:v>
                </c:pt>
                <c:pt idx="5">
                  <c:v>40.509</c:v>
                </c:pt>
                <c:pt idx="6">
                  <c:v>33.284999999999997</c:v>
                </c:pt>
                <c:pt idx="7">
                  <c:v>17.887</c:v>
                </c:pt>
                <c:pt idx="8">
                  <c:v>6.88</c:v>
                </c:pt>
                <c:pt idx="9">
                  <c:v>0.39200000000000002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E95-4210-927C-64068522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36064"/>
        <c:axId val="774936392"/>
      </c:scatterChart>
      <c:valAx>
        <c:axId val="774936064"/>
        <c:scaling>
          <c:logBase val="2"/>
          <c:orientation val="minMax"/>
          <c:max val="38"/>
          <c:min val="0.15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Tamices IRAM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4936392"/>
        <c:crosses val="autoZero"/>
        <c:crossBetween val="midCat"/>
      </c:valAx>
      <c:valAx>
        <c:axId val="774936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pasante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4936064"/>
        <c:crossesAt val="0.15000000000000002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67613124661688"/>
          <c:y val="0.41156798095629282"/>
          <c:w val="0.15138248508237975"/>
          <c:h val="0.23580574524726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359434</xdr:colOff>
      <xdr:row>32</xdr:row>
      <xdr:rowOff>26958</xdr:rowOff>
    </xdr:from>
    <xdr:to>
      <xdr:col>19</xdr:col>
      <xdr:colOff>305519</xdr:colOff>
      <xdr:row>57</xdr:row>
      <xdr:rowOff>107830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23AF79-96F2-4CA2-B363-854B8CFB1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60"/>
  <sheetViews>
    <sheetView showGridLines="0" zoomScale="106" zoomScaleNormal="106" workbookViewId="0">
      <selection activeCell="K11" sqref="K11"/>
    </sheetView>
  </sheetViews>
  <sheetFormatPr baseColWidth="10" defaultRowHeight="15" x14ac:dyDescent="0.25"/>
  <cols>
    <col min="1" max="1" width="3.140625" style="25" customWidth="1"/>
    <col min="2" max="2" width="11.42578125" style="25"/>
    <col min="3" max="7" width="10.140625" style="25" customWidth="1"/>
    <col min="8" max="10" width="11.42578125" style="25"/>
    <col min="11" max="11" width="3" style="25" customWidth="1"/>
    <col min="12" max="12" width="11.42578125" style="25"/>
    <col min="13" max="13" width="3.140625" style="25" customWidth="1"/>
    <col min="14" max="39" width="11.42578125" style="34"/>
    <col min="40" max="16384" width="11.42578125" style="25"/>
  </cols>
  <sheetData>
    <row r="2" spans="2:20" ht="18.75" x14ac:dyDescent="0.3">
      <c r="B2" s="24" t="s">
        <v>24</v>
      </c>
      <c r="J2" s="40"/>
      <c r="K2" s="41"/>
      <c r="L2" s="42"/>
      <c r="M2" s="41"/>
    </row>
    <row r="3" spans="2:20" ht="18.75" x14ac:dyDescent="0.3">
      <c r="B3" s="24" t="s">
        <v>0</v>
      </c>
    </row>
    <row r="5" spans="2:20" x14ac:dyDescent="0.25">
      <c r="B5" s="3"/>
      <c r="C5" s="4"/>
      <c r="D5" s="5"/>
      <c r="E5" s="106" t="s">
        <v>5</v>
      </c>
      <c r="F5" s="107"/>
      <c r="G5" s="3" t="s">
        <v>6</v>
      </c>
      <c r="H5" s="5"/>
      <c r="I5" s="106" t="s">
        <v>21</v>
      </c>
      <c r="J5" s="107"/>
      <c r="K5" s="6"/>
      <c r="L5" s="95" t="s">
        <v>19</v>
      </c>
    </row>
    <row r="6" spans="2:20" ht="15" customHeight="1" x14ac:dyDescent="0.25">
      <c r="B6" s="108" t="s">
        <v>7</v>
      </c>
      <c r="C6" s="109"/>
      <c r="D6" s="17"/>
      <c r="E6" s="26" t="s">
        <v>22</v>
      </c>
      <c r="F6" s="27" t="s">
        <v>23</v>
      </c>
      <c r="G6" s="43" t="s">
        <v>25</v>
      </c>
      <c r="H6" s="27"/>
      <c r="I6" s="110" t="s">
        <v>13</v>
      </c>
      <c r="J6" s="113" t="s">
        <v>18</v>
      </c>
      <c r="K6" s="6"/>
      <c r="L6" s="95"/>
    </row>
    <row r="7" spans="2:20" ht="25.5" x14ac:dyDescent="0.25">
      <c r="B7" s="16" t="s">
        <v>8</v>
      </c>
      <c r="C7" s="7" t="s">
        <v>9</v>
      </c>
      <c r="D7" s="7"/>
      <c r="E7" s="23">
        <v>7.0000000000000007E-2</v>
      </c>
      <c r="F7" s="23">
        <v>0.36</v>
      </c>
      <c r="G7" s="23">
        <v>0.56999999999999995</v>
      </c>
      <c r="H7" s="23"/>
      <c r="I7" s="111"/>
      <c r="J7" s="114"/>
      <c r="K7" s="8"/>
      <c r="L7" s="95"/>
    </row>
    <row r="8" spans="2:20" x14ac:dyDescent="0.25">
      <c r="B8" s="101" t="s">
        <v>14</v>
      </c>
      <c r="C8" s="102"/>
      <c r="D8" s="18"/>
      <c r="E8" s="103">
        <f>SUM(E7:H7)</f>
        <v>1</v>
      </c>
      <c r="F8" s="104"/>
      <c r="G8" s="104"/>
      <c r="H8" s="105"/>
      <c r="I8" s="112"/>
      <c r="J8" s="115"/>
      <c r="K8" s="8"/>
      <c r="L8" s="95"/>
    </row>
    <row r="9" spans="2:20" x14ac:dyDescent="0.25">
      <c r="B9" s="9" t="s">
        <v>10</v>
      </c>
      <c r="C9" s="9">
        <v>76</v>
      </c>
      <c r="D9" s="116" t="s">
        <v>15</v>
      </c>
      <c r="E9" s="35">
        <v>100</v>
      </c>
      <c r="F9" s="36">
        <v>100</v>
      </c>
      <c r="G9" s="36">
        <v>100</v>
      </c>
      <c r="H9" s="36"/>
      <c r="I9" s="55">
        <v>100</v>
      </c>
      <c r="J9" s="59">
        <f>+($E$7*E9+$F$7*F9+$G$7*G9)</f>
        <v>100</v>
      </c>
      <c r="K9" s="8"/>
      <c r="L9" s="30">
        <f>+(I9-J9)^2</f>
        <v>0</v>
      </c>
      <c r="O9" s="44">
        <f>100-E9</f>
        <v>0</v>
      </c>
      <c r="P9" s="44">
        <f t="shared" ref="P9:Q21" si="0">100-F9</f>
        <v>0</v>
      </c>
      <c r="Q9" s="44">
        <f t="shared" si="0"/>
        <v>0</v>
      </c>
      <c r="R9" s="44">
        <f t="shared" ref="R9" si="1">100-H9</f>
        <v>100</v>
      </c>
      <c r="S9" s="44">
        <f t="shared" ref="S9:T21" si="2">100-I9</f>
        <v>0</v>
      </c>
      <c r="T9" s="44">
        <f t="shared" si="2"/>
        <v>0</v>
      </c>
    </row>
    <row r="10" spans="2:20" x14ac:dyDescent="0.25">
      <c r="B10" s="9" t="s">
        <v>11</v>
      </c>
      <c r="C10" s="9">
        <v>50</v>
      </c>
      <c r="D10" s="117"/>
      <c r="E10" s="35">
        <v>100</v>
      </c>
      <c r="F10" s="36">
        <v>100</v>
      </c>
      <c r="G10" s="36">
        <v>100</v>
      </c>
      <c r="H10" s="36"/>
      <c r="I10" s="55">
        <v>100</v>
      </c>
      <c r="J10" s="59">
        <f t="shared" ref="J10:J21" si="3">+($E$7*E10+$F$7*F10+$G$7*G10)</f>
        <v>100</v>
      </c>
      <c r="K10" s="8"/>
      <c r="L10" s="30">
        <f t="shared" ref="L10:L21" si="4">+(I10-J10)^2</f>
        <v>0</v>
      </c>
      <c r="O10" s="44">
        <f t="shared" ref="O10:O21" si="5">100-E10</f>
        <v>0</v>
      </c>
      <c r="P10" s="44">
        <f t="shared" si="0"/>
        <v>0</v>
      </c>
      <c r="Q10" s="44">
        <f t="shared" si="0"/>
        <v>0</v>
      </c>
      <c r="S10" s="44">
        <f t="shared" si="2"/>
        <v>0</v>
      </c>
      <c r="T10" s="44">
        <f t="shared" si="2"/>
        <v>0</v>
      </c>
    </row>
    <row r="11" spans="2:20" x14ac:dyDescent="0.25">
      <c r="B11" s="10" t="s">
        <v>12</v>
      </c>
      <c r="C11" s="9">
        <v>37.5</v>
      </c>
      <c r="D11" s="117"/>
      <c r="E11" s="35">
        <v>100</v>
      </c>
      <c r="F11" s="36">
        <v>100</v>
      </c>
      <c r="G11" s="36">
        <v>100</v>
      </c>
      <c r="H11" s="36"/>
      <c r="I11" s="55">
        <v>100</v>
      </c>
      <c r="J11" s="59">
        <f t="shared" si="3"/>
        <v>100</v>
      </c>
      <c r="K11" s="8"/>
      <c r="L11" s="30">
        <f t="shared" si="4"/>
        <v>0</v>
      </c>
      <c r="O11" s="44">
        <f t="shared" si="5"/>
        <v>0</v>
      </c>
      <c r="P11" s="44">
        <f t="shared" si="0"/>
        <v>0</v>
      </c>
      <c r="Q11" s="44">
        <f t="shared" si="0"/>
        <v>0</v>
      </c>
      <c r="S11" s="44">
        <f t="shared" si="2"/>
        <v>0</v>
      </c>
      <c r="T11" s="44">
        <f t="shared" si="2"/>
        <v>0</v>
      </c>
    </row>
    <row r="12" spans="2:20" x14ac:dyDescent="0.25">
      <c r="B12" s="10" t="s">
        <v>1</v>
      </c>
      <c r="C12" s="9">
        <v>25</v>
      </c>
      <c r="D12" s="117"/>
      <c r="E12" s="35">
        <v>100</v>
      </c>
      <c r="F12" s="36">
        <v>100</v>
      </c>
      <c r="G12" s="36">
        <v>100</v>
      </c>
      <c r="H12" s="36"/>
      <c r="I12" s="55">
        <v>100</v>
      </c>
      <c r="J12" s="59">
        <f t="shared" si="3"/>
        <v>100</v>
      </c>
      <c r="K12" s="8"/>
      <c r="L12" s="30">
        <f t="shared" si="4"/>
        <v>0</v>
      </c>
      <c r="O12" s="44">
        <f t="shared" si="5"/>
        <v>0</v>
      </c>
      <c r="P12" s="44">
        <f t="shared" si="0"/>
        <v>0</v>
      </c>
      <c r="Q12" s="44">
        <f t="shared" si="0"/>
        <v>0</v>
      </c>
      <c r="S12" s="44">
        <f t="shared" si="2"/>
        <v>0</v>
      </c>
      <c r="T12" s="44">
        <f t="shared" si="2"/>
        <v>0</v>
      </c>
    </row>
    <row r="13" spans="2:20" x14ac:dyDescent="0.25">
      <c r="B13" s="11" t="s">
        <v>3</v>
      </c>
      <c r="C13" s="9">
        <v>19</v>
      </c>
      <c r="D13" s="117"/>
      <c r="E13" s="35">
        <v>100</v>
      </c>
      <c r="F13" s="36">
        <v>100</v>
      </c>
      <c r="G13" s="36">
        <v>100</v>
      </c>
      <c r="H13" s="36"/>
      <c r="I13" s="55">
        <v>97</v>
      </c>
      <c r="J13" s="59">
        <f t="shared" si="3"/>
        <v>100</v>
      </c>
      <c r="K13" s="8"/>
      <c r="L13" s="30">
        <f t="shared" si="4"/>
        <v>9</v>
      </c>
      <c r="O13" s="44">
        <f t="shared" si="5"/>
        <v>0</v>
      </c>
      <c r="P13" s="44">
        <f t="shared" si="0"/>
        <v>0</v>
      </c>
      <c r="Q13" s="44">
        <f t="shared" si="0"/>
        <v>0</v>
      </c>
      <c r="S13" s="44">
        <f t="shared" si="2"/>
        <v>3</v>
      </c>
      <c r="T13" s="44">
        <f t="shared" si="2"/>
        <v>0</v>
      </c>
    </row>
    <row r="14" spans="2:20" x14ac:dyDescent="0.25">
      <c r="B14" s="11" t="s">
        <v>4</v>
      </c>
      <c r="C14" s="9">
        <v>12.5</v>
      </c>
      <c r="D14" s="117"/>
      <c r="E14" s="35">
        <v>100</v>
      </c>
      <c r="F14" s="36">
        <v>100</v>
      </c>
      <c r="G14" s="36">
        <v>69</v>
      </c>
      <c r="H14" s="36"/>
      <c r="I14" s="55">
        <v>77</v>
      </c>
      <c r="J14" s="59">
        <f t="shared" si="3"/>
        <v>82.33</v>
      </c>
      <c r="K14" s="8"/>
      <c r="L14" s="30">
        <f t="shared" si="4"/>
        <v>28.408899999999981</v>
      </c>
      <c r="O14" s="44">
        <f t="shared" si="5"/>
        <v>0</v>
      </c>
      <c r="P14" s="44">
        <f t="shared" si="0"/>
        <v>0</v>
      </c>
      <c r="Q14" s="44">
        <f t="shared" si="0"/>
        <v>31</v>
      </c>
      <c r="S14" s="44">
        <f t="shared" si="2"/>
        <v>23</v>
      </c>
      <c r="T14" s="44">
        <f t="shared" si="2"/>
        <v>17.670000000000002</v>
      </c>
    </row>
    <row r="15" spans="2:20" x14ac:dyDescent="0.25">
      <c r="B15" s="9" t="s">
        <v>2</v>
      </c>
      <c r="C15" s="9">
        <v>9.5</v>
      </c>
      <c r="D15" s="117"/>
      <c r="E15" s="35">
        <v>100</v>
      </c>
      <c r="F15" s="36">
        <v>100</v>
      </c>
      <c r="G15" s="36">
        <v>44</v>
      </c>
      <c r="H15" s="36"/>
      <c r="I15" s="55">
        <v>65</v>
      </c>
      <c r="J15" s="59">
        <f t="shared" si="3"/>
        <v>68.08</v>
      </c>
      <c r="K15" s="8"/>
      <c r="L15" s="30">
        <f t="shared" si="4"/>
        <v>9.4863999999999891</v>
      </c>
      <c r="O15" s="44">
        <f t="shared" si="5"/>
        <v>0</v>
      </c>
      <c r="P15" s="44">
        <f t="shared" si="0"/>
        <v>0</v>
      </c>
      <c r="Q15" s="44">
        <f t="shared" si="0"/>
        <v>56</v>
      </c>
      <c r="S15" s="44">
        <f t="shared" si="2"/>
        <v>35</v>
      </c>
      <c r="T15" s="44">
        <f t="shared" si="2"/>
        <v>31.92</v>
      </c>
    </row>
    <row r="16" spans="2:20" x14ac:dyDescent="0.25">
      <c r="B16" s="12">
        <v>4</v>
      </c>
      <c r="C16" s="12">
        <v>4.75</v>
      </c>
      <c r="D16" s="117"/>
      <c r="E16" s="37">
        <v>97.3</v>
      </c>
      <c r="F16" s="38">
        <v>99</v>
      </c>
      <c r="G16" s="38">
        <v>13</v>
      </c>
      <c r="H16" s="38"/>
      <c r="I16" s="55">
        <v>46</v>
      </c>
      <c r="J16" s="59">
        <f t="shared" si="3"/>
        <v>49.860999999999997</v>
      </c>
      <c r="K16" s="8"/>
      <c r="L16" s="30">
        <f t="shared" si="4"/>
        <v>14.907320999999978</v>
      </c>
      <c r="O16" s="44">
        <f t="shared" si="5"/>
        <v>2.7000000000000028</v>
      </c>
      <c r="P16" s="44">
        <f t="shared" si="0"/>
        <v>1</v>
      </c>
      <c r="Q16" s="44">
        <f t="shared" si="0"/>
        <v>87</v>
      </c>
      <c r="S16" s="44">
        <f t="shared" si="2"/>
        <v>54</v>
      </c>
      <c r="T16" s="44">
        <f t="shared" si="2"/>
        <v>50.139000000000003</v>
      </c>
    </row>
    <row r="17" spans="2:20" x14ac:dyDescent="0.25">
      <c r="B17" s="9">
        <v>8</v>
      </c>
      <c r="C17" s="9">
        <v>2.36</v>
      </c>
      <c r="D17" s="117"/>
      <c r="E17" s="35">
        <v>71.7</v>
      </c>
      <c r="F17" s="36">
        <v>97</v>
      </c>
      <c r="G17" s="36">
        <v>1</v>
      </c>
      <c r="H17" s="36"/>
      <c r="I17" s="55">
        <v>43</v>
      </c>
      <c r="J17" s="59">
        <f t="shared" si="3"/>
        <v>40.509</v>
      </c>
      <c r="K17" s="8"/>
      <c r="L17" s="30">
        <f t="shared" si="4"/>
        <v>6.2050809999999981</v>
      </c>
      <c r="O17" s="44">
        <f t="shared" si="5"/>
        <v>28.299999999999997</v>
      </c>
      <c r="P17" s="44">
        <f t="shared" si="0"/>
        <v>3</v>
      </c>
      <c r="Q17" s="44">
        <f t="shared" si="0"/>
        <v>99</v>
      </c>
      <c r="S17" s="44">
        <f t="shared" si="2"/>
        <v>57</v>
      </c>
      <c r="T17" s="44">
        <f t="shared" si="2"/>
        <v>59.491</v>
      </c>
    </row>
    <row r="18" spans="2:20" x14ac:dyDescent="0.25">
      <c r="B18" s="9">
        <v>16</v>
      </c>
      <c r="C18" s="9">
        <v>1.18</v>
      </c>
      <c r="D18" s="117"/>
      <c r="E18" s="35">
        <v>43.5</v>
      </c>
      <c r="F18" s="36">
        <v>84</v>
      </c>
      <c r="G18" s="36">
        <v>0</v>
      </c>
      <c r="H18" s="36"/>
      <c r="I18" s="55">
        <v>36</v>
      </c>
      <c r="J18" s="59">
        <f t="shared" si="3"/>
        <v>33.284999999999997</v>
      </c>
      <c r="K18" s="8"/>
      <c r="L18" s="30">
        <f t="shared" si="4"/>
        <v>7.3712250000000186</v>
      </c>
      <c r="O18" s="44">
        <f t="shared" si="5"/>
        <v>56.5</v>
      </c>
      <c r="P18" s="44">
        <f t="shared" si="0"/>
        <v>16</v>
      </c>
      <c r="Q18" s="44">
        <f t="shared" si="0"/>
        <v>100</v>
      </c>
      <c r="S18" s="44">
        <f t="shared" si="2"/>
        <v>64</v>
      </c>
      <c r="T18" s="44">
        <f t="shared" si="2"/>
        <v>66.715000000000003</v>
      </c>
    </row>
    <row r="19" spans="2:20" x14ac:dyDescent="0.25">
      <c r="B19" s="9">
        <v>30</v>
      </c>
      <c r="C19" s="9">
        <v>0.6</v>
      </c>
      <c r="D19" s="117"/>
      <c r="E19" s="35">
        <v>24.1</v>
      </c>
      <c r="F19" s="36">
        <v>45</v>
      </c>
      <c r="G19" s="36">
        <v>0</v>
      </c>
      <c r="H19" s="36"/>
      <c r="I19" s="55">
        <v>24</v>
      </c>
      <c r="J19" s="59">
        <f t="shared" si="3"/>
        <v>17.887</v>
      </c>
      <c r="K19" s="8"/>
      <c r="L19" s="30">
        <f t="shared" si="4"/>
        <v>37.368768999999993</v>
      </c>
      <c r="O19" s="44">
        <f t="shared" si="5"/>
        <v>75.900000000000006</v>
      </c>
      <c r="P19" s="44">
        <f t="shared" si="0"/>
        <v>55</v>
      </c>
      <c r="Q19" s="44">
        <f t="shared" si="0"/>
        <v>100</v>
      </c>
      <c r="S19" s="44">
        <f t="shared" si="2"/>
        <v>76</v>
      </c>
      <c r="T19" s="44">
        <f t="shared" si="2"/>
        <v>82.113</v>
      </c>
    </row>
    <row r="20" spans="2:20" x14ac:dyDescent="0.25">
      <c r="B20" s="9">
        <v>50</v>
      </c>
      <c r="C20" s="9">
        <v>0.3</v>
      </c>
      <c r="D20" s="117"/>
      <c r="E20" s="35">
        <v>5.2</v>
      </c>
      <c r="F20" s="36">
        <v>18.100000000000001</v>
      </c>
      <c r="G20" s="36">
        <v>0</v>
      </c>
      <c r="H20" s="36"/>
      <c r="I20" s="55">
        <v>10</v>
      </c>
      <c r="J20" s="59">
        <f t="shared" si="3"/>
        <v>6.88</v>
      </c>
      <c r="K20" s="13"/>
      <c r="L20" s="30">
        <f t="shared" si="4"/>
        <v>9.7344000000000008</v>
      </c>
      <c r="O20" s="44">
        <f t="shared" si="5"/>
        <v>94.8</v>
      </c>
      <c r="P20" s="44">
        <f t="shared" si="0"/>
        <v>81.900000000000006</v>
      </c>
      <c r="Q20" s="44">
        <f t="shared" si="0"/>
        <v>100</v>
      </c>
      <c r="S20" s="44">
        <f t="shared" si="2"/>
        <v>90</v>
      </c>
      <c r="T20" s="44">
        <f t="shared" si="2"/>
        <v>93.12</v>
      </c>
    </row>
    <row r="21" spans="2:20" ht="15.75" thickBot="1" x14ac:dyDescent="0.3">
      <c r="B21" s="9">
        <v>100</v>
      </c>
      <c r="C21" s="9">
        <v>0.15</v>
      </c>
      <c r="D21" s="118"/>
      <c r="E21" s="35">
        <v>2</v>
      </c>
      <c r="F21" s="39">
        <v>0.7</v>
      </c>
      <c r="G21" s="39">
        <v>0</v>
      </c>
      <c r="H21" s="39"/>
      <c r="I21" s="55">
        <v>2</v>
      </c>
      <c r="J21" s="59">
        <f t="shared" si="3"/>
        <v>0.39200000000000002</v>
      </c>
      <c r="K21" s="13"/>
      <c r="L21" s="30">
        <f t="shared" si="4"/>
        <v>2.5856640000000004</v>
      </c>
      <c r="O21" s="44">
        <f t="shared" si="5"/>
        <v>98</v>
      </c>
      <c r="P21" s="44">
        <f t="shared" si="0"/>
        <v>99.3</v>
      </c>
      <c r="Q21" s="44">
        <f t="shared" si="0"/>
        <v>100</v>
      </c>
      <c r="S21" s="44">
        <f t="shared" si="2"/>
        <v>98</v>
      </c>
      <c r="T21" s="44">
        <f t="shared" si="2"/>
        <v>99.608000000000004</v>
      </c>
    </row>
    <row r="22" spans="2:20" ht="5.25" customHeight="1" thickTop="1" x14ac:dyDescent="0.25">
      <c r="B22" s="14"/>
      <c r="C22" s="14"/>
      <c r="D22" s="14"/>
      <c r="E22" s="99"/>
      <c r="F22" s="99"/>
      <c r="G22" s="100"/>
      <c r="H22" s="100"/>
      <c r="I22" s="19"/>
      <c r="J22" s="19"/>
      <c r="K22" s="13"/>
      <c r="L22" s="28"/>
    </row>
    <row r="23" spans="2:20" ht="18.75" x14ac:dyDescent="0.25">
      <c r="B23" s="29" t="s">
        <v>17</v>
      </c>
      <c r="C23" s="15"/>
      <c r="D23" s="15"/>
      <c r="E23" s="46">
        <f>+O23</f>
        <v>3.5620000000000003</v>
      </c>
      <c r="F23" s="46">
        <f>+P23</f>
        <v>2.5619999999999998</v>
      </c>
      <c r="G23" s="46">
        <f>+Q23</f>
        <v>6.42</v>
      </c>
      <c r="H23" s="32"/>
      <c r="I23" s="20"/>
      <c r="J23" s="21"/>
      <c r="K23" s="22" t="s">
        <v>20</v>
      </c>
      <c r="L23" s="31">
        <f>SUM(L9:L22)</f>
        <v>125.06775999999995</v>
      </c>
      <c r="O23" s="45">
        <f>+(O21+O20+O19+O18+O17+O16)/100</f>
        <v>3.5620000000000003</v>
      </c>
      <c r="P23" s="45">
        <f>+(P21+P20+P19+P18+P17+P16)/100</f>
        <v>2.5619999999999998</v>
      </c>
      <c r="Q23" s="45">
        <f>+(Q21+Q20+Q19+Q18+Q17+Q16+Q15)/100</f>
        <v>6.42</v>
      </c>
      <c r="S23" s="45">
        <f>+(S21+S20+S19+S18+S17+S16+S15+S13)/100</f>
        <v>4.7699999999999996</v>
      </c>
      <c r="T23" s="45">
        <f>+(T21+T20+T19+T18+T17+T16+T15+T13)/100</f>
        <v>4.8310600000000008</v>
      </c>
    </row>
    <row r="24" spans="2:20" x14ac:dyDescent="0.25">
      <c r="B24" s="96" t="s">
        <v>16</v>
      </c>
      <c r="C24" s="97"/>
      <c r="D24" s="97"/>
      <c r="E24" s="97"/>
      <c r="F24" s="97"/>
      <c r="G24" s="97"/>
      <c r="H24" s="98"/>
      <c r="I24" s="56">
        <f>+S23</f>
        <v>4.7699999999999996</v>
      </c>
      <c r="J24" s="56">
        <f>+T23</f>
        <v>4.8310600000000008</v>
      </c>
    </row>
    <row r="25" spans="2:20" x14ac:dyDescent="0.25">
      <c r="B25" s="96"/>
      <c r="C25" s="97"/>
      <c r="D25" s="97"/>
      <c r="E25" s="97"/>
      <c r="F25" s="97"/>
      <c r="G25" s="97"/>
      <c r="H25" s="97"/>
      <c r="I25" s="98"/>
      <c r="J25" s="33"/>
    </row>
    <row r="27" spans="2:20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20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20" x14ac:dyDescent="0.25">
      <c r="B29" t="s">
        <v>26</v>
      </c>
      <c r="C29"/>
      <c r="D29"/>
      <c r="E29"/>
      <c r="F29"/>
      <c r="G29"/>
      <c r="H29" s="34"/>
      <c r="I29" s="34"/>
      <c r="J29" s="34"/>
      <c r="K29" s="34"/>
      <c r="L29" s="34"/>
      <c r="O29" s="57"/>
      <c r="P29" s="57"/>
      <c r="Q29" s="57"/>
      <c r="R29" s="57"/>
      <c r="S29" s="60"/>
      <c r="T29" s="60"/>
    </row>
    <row r="30" spans="2:20" x14ac:dyDescent="0.25">
      <c r="B30"/>
      <c r="C30"/>
      <c r="D30"/>
      <c r="E30"/>
      <c r="F30"/>
      <c r="G30"/>
      <c r="H30" s="34"/>
      <c r="I30" s="34"/>
      <c r="J30" s="34"/>
      <c r="K30" s="34"/>
      <c r="L30" s="34"/>
      <c r="O30" s="57"/>
      <c r="P30" s="57"/>
      <c r="Q30" s="57"/>
      <c r="R30" s="57"/>
      <c r="S30" s="57"/>
      <c r="T30" s="60"/>
    </row>
    <row r="31" spans="2:20" x14ac:dyDescent="0.25">
      <c r="B31" t="s">
        <v>27</v>
      </c>
      <c r="C31"/>
      <c r="D31"/>
      <c r="E31"/>
      <c r="F31"/>
      <c r="G31"/>
      <c r="H31" s="34"/>
      <c r="I31" s="34"/>
      <c r="J31" s="34"/>
      <c r="K31" s="34"/>
      <c r="L31" s="34"/>
      <c r="O31" s="57"/>
      <c r="P31" s="57"/>
      <c r="Q31" s="57"/>
      <c r="R31" s="57"/>
      <c r="S31" s="57"/>
      <c r="T31" s="60"/>
    </row>
    <row r="32" spans="2:20" x14ac:dyDescent="0.25">
      <c r="B32"/>
      <c r="C32"/>
      <c r="D32"/>
      <c r="E32"/>
      <c r="F32"/>
      <c r="G32"/>
      <c r="H32" s="34"/>
      <c r="I32" s="34"/>
      <c r="J32" s="34"/>
      <c r="K32" s="34"/>
      <c r="L32" s="34"/>
      <c r="O32" s="58"/>
      <c r="P32" s="58"/>
      <c r="Q32" s="58"/>
      <c r="R32" s="58"/>
      <c r="S32" s="58"/>
      <c r="T32" s="58"/>
    </row>
    <row r="33" spans="2:20" x14ac:dyDescent="0.25">
      <c r="B33"/>
      <c r="C33" s="94" t="s">
        <v>28</v>
      </c>
      <c r="D33" s="94"/>
      <c r="E33" s="94"/>
      <c r="F33" s="94"/>
      <c r="G33" s="94"/>
      <c r="H33" s="34"/>
      <c r="I33" s="34"/>
      <c r="J33" s="34"/>
      <c r="K33" s="34"/>
      <c r="L33" s="34"/>
      <c r="O33" s="58"/>
      <c r="P33" s="58"/>
      <c r="Q33" s="58"/>
      <c r="R33" s="58"/>
      <c r="S33" s="58"/>
      <c r="T33" s="58"/>
    </row>
    <row r="34" spans="2:20" ht="25.5" x14ac:dyDescent="0.25">
      <c r="B34" s="47" t="s">
        <v>29</v>
      </c>
      <c r="C34" s="48" t="s">
        <v>30</v>
      </c>
      <c r="D34" s="48" t="s">
        <v>31</v>
      </c>
      <c r="E34" s="48" t="s">
        <v>32</v>
      </c>
      <c r="F34" s="48" t="s">
        <v>33</v>
      </c>
      <c r="G34" s="48" t="s">
        <v>34</v>
      </c>
      <c r="H34" s="34"/>
      <c r="I34" s="34"/>
      <c r="J34" s="34"/>
      <c r="K34" s="34"/>
      <c r="L34" s="34"/>
    </row>
    <row r="35" spans="2:20" x14ac:dyDescent="0.25">
      <c r="B35" s="49">
        <v>26.5</v>
      </c>
      <c r="C35" s="50">
        <v>100</v>
      </c>
      <c r="D35" s="61">
        <v>100</v>
      </c>
      <c r="E35" s="50">
        <v>100</v>
      </c>
      <c r="F35" s="61">
        <f>+I12</f>
        <v>100</v>
      </c>
      <c r="G35" s="50">
        <f>+J12</f>
        <v>100</v>
      </c>
      <c r="H35" s="34"/>
      <c r="I35" s="34"/>
      <c r="J35" s="34"/>
      <c r="K35" s="34"/>
      <c r="L35" s="34"/>
    </row>
    <row r="36" spans="2:20" x14ac:dyDescent="0.25">
      <c r="B36" s="51">
        <v>19</v>
      </c>
      <c r="C36" s="52">
        <v>94</v>
      </c>
      <c r="D36" s="62">
        <v>97</v>
      </c>
      <c r="E36" s="52">
        <v>100</v>
      </c>
      <c r="F36" s="61">
        <f t="shared" ref="F36:F44" si="6">+I13</f>
        <v>97</v>
      </c>
      <c r="G36" s="50">
        <f t="shared" ref="G36:G44" si="7">+J13</f>
        <v>100</v>
      </c>
      <c r="H36" s="34"/>
      <c r="I36" s="34"/>
      <c r="J36" s="34"/>
      <c r="K36" s="34"/>
      <c r="L36" s="34"/>
    </row>
    <row r="37" spans="2:20" x14ac:dyDescent="0.25">
      <c r="B37" s="53">
        <v>13.2</v>
      </c>
      <c r="C37" s="52">
        <v>70</v>
      </c>
      <c r="D37" s="62">
        <v>77</v>
      </c>
      <c r="E37" s="52">
        <v>93</v>
      </c>
      <c r="F37" s="61">
        <f t="shared" si="6"/>
        <v>77</v>
      </c>
      <c r="G37" s="50">
        <f t="shared" si="7"/>
        <v>82.33</v>
      </c>
      <c r="H37" s="34"/>
      <c r="I37" s="34"/>
      <c r="J37" s="34"/>
      <c r="K37" s="34"/>
      <c r="L37" s="34"/>
    </row>
    <row r="38" spans="2:20" x14ac:dyDescent="0.25">
      <c r="B38" s="54">
        <v>9.5</v>
      </c>
      <c r="C38" s="52">
        <v>55</v>
      </c>
      <c r="D38" s="62">
        <v>65</v>
      </c>
      <c r="E38" s="52">
        <v>86</v>
      </c>
      <c r="F38" s="61">
        <f t="shared" si="6"/>
        <v>65</v>
      </c>
      <c r="G38" s="50">
        <f t="shared" si="7"/>
        <v>68.08</v>
      </c>
      <c r="H38" s="34"/>
      <c r="I38" s="34"/>
      <c r="J38" s="34"/>
      <c r="K38" s="34"/>
      <c r="L38" s="34"/>
    </row>
    <row r="39" spans="2:20" x14ac:dyDescent="0.25">
      <c r="B39" s="54">
        <v>4.75</v>
      </c>
      <c r="C39" s="52">
        <v>41</v>
      </c>
      <c r="D39" s="62">
        <v>46</v>
      </c>
      <c r="E39" s="52">
        <v>72</v>
      </c>
      <c r="F39" s="61">
        <f t="shared" si="6"/>
        <v>46</v>
      </c>
      <c r="G39" s="50">
        <f t="shared" si="7"/>
        <v>49.860999999999997</v>
      </c>
      <c r="H39" s="34"/>
      <c r="I39" s="34"/>
      <c r="J39" s="34"/>
      <c r="K39" s="34"/>
      <c r="L39" s="34"/>
    </row>
    <row r="40" spans="2:20" x14ac:dyDescent="0.25">
      <c r="B40" s="54">
        <v>2.36</v>
      </c>
      <c r="C40" s="52">
        <v>32</v>
      </c>
      <c r="D40" s="62">
        <v>43</v>
      </c>
      <c r="E40" s="52">
        <v>58</v>
      </c>
      <c r="F40" s="61">
        <f t="shared" si="6"/>
        <v>43</v>
      </c>
      <c r="G40" s="50">
        <f t="shared" si="7"/>
        <v>40.509</v>
      </c>
      <c r="H40" s="34"/>
      <c r="I40" s="34"/>
      <c r="J40" s="34"/>
      <c r="K40" s="34"/>
      <c r="L40" s="34"/>
    </row>
    <row r="41" spans="2:20" x14ac:dyDescent="0.25">
      <c r="B41" s="54">
        <v>1.18</v>
      </c>
      <c r="C41" s="52">
        <v>22</v>
      </c>
      <c r="D41" s="62">
        <v>36</v>
      </c>
      <c r="E41" s="52">
        <v>44</v>
      </c>
      <c r="F41" s="61">
        <f t="shared" si="6"/>
        <v>36</v>
      </c>
      <c r="G41" s="50">
        <f t="shared" si="7"/>
        <v>33.284999999999997</v>
      </c>
      <c r="H41" s="34"/>
      <c r="I41" s="34"/>
      <c r="J41" s="34"/>
      <c r="K41" s="34"/>
      <c r="L41" s="34"/>
    </row>
    <row r="42" spans="2:20" x14ac:dyDescent="0.25">
      <c r="B42" s="54">
        <v>0.6</v>
      </c>
      <c r="C42" s="52">
        <v>11</v>
      </c>
      <c r="D42" s="62">
        <v>24</v>
      </c>
      <c r="E42" s="52">
        <v>28</v>
      </c>
      <c r="F42" s="61">
        <f t="shared" si="6"/>
        <v>24</v>
      </c>
      <c r="G42" s="50">
        <f t="shared" si="7"/>
        <v>17.887</v>
      </c>
      <c r="H42" s="34"/>
      <c r="I42" s="34"/>
      <c r="J42" s="34"/>
      <c r="K42" s="34"/>
      <c r="L42" s="34"/>
    </row>
    <row r="43" spans="2:20" x14ac:dyDescent="0.25">
      <c r="B43" s="54">
        <v>0.3</v>
      </c>
      <c r="C43" s="52">
        <v>4</v>
      </c>
      <c r="D43" s="62">
        <v>10</v>
      </c>
      <c r="E43" s="52">
        <v>15</v>
      </c>
      <c r="F43" s="61">
        <f t="shared" si="6"/>
        <v>10</v>
      </c>
      <c r="G43" s="50">
        <f t="shared" si="7"/>
        <v>6.88</v>
      </c>
      <c r="H43" s="34"/>
      <c r="I43" s="34"/>
      <c r="J43" s="34"/>
      <c r="K43" s="34"/>
      <c r="L43" s="34"/>
    </row>
    <row r="44" spans="2:20" x14ac:dyDescent="0.25">
      <c r="B44" s="54">
        <v>0.15</v>
      </c>
      <c r="C44" s="52">
        <v>1</v>
      </c>
      <c r="D44" s="62">
        <v>2</v>
      </c>
      <c r="E44" s="52">
        <v>4</v>
      </c>
      <c r="F44" s="61">
        <f t="shared" si="6"/>
        <v>2</v>
      </c>
      <c r="G44" s="50">
        <f t="shared" si="7"/>
        <v>0.39200000000000002</v>
      </c>
      <c r="H44" s="34"/>
      <c r="I44" s="34"/>
      <c r="J44" s="34"/>
      <c r="K44" s="34"/>
      <c r="L44" s="34"/>
    </row>
    <row r="45" spans="2:20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2:20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2:20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2:20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2:12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2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2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2:12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2:12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2:12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2:12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2:12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2:12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2:12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2:12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</sheetData>
  <mergeCells count="14">
    <mergeCell ref="C33:G33"/>
    <mergeCell ref="L5:L8"/>
    <mergeCell ref="B24:H24"/>
    <mergeCell ref="E22:F22"/>
    <mergeCell ref="G22:H22"/>
    <mergeCell ref="B8:C8"/>
    <mergeCell ref="E8:H8"/>
    <mergeCell ref="E5:F5"/>
    <mergeCell ref="B6:C6"/>
    <mergeCell ref="B25:I25"/>
    <mergeCell ref="I5:J5"/>
    <mergeCell ref="I6:I8"/>
    <mergeCell ref="J6:J8"/>
    <mergeCell ref="D9:D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F447-55C6-4569-AF6A-B133A2858134}">
  <dimension ref="B1:P37"/>
  <sheetViews>
    <sheetView showGridLines="0" tabSelected="1" zoomScale="91" zoomScaleNormal="91" workbookViewId="0">
      <selection activeCell="Q21" sqref="Q21"/>
    </sheetView>
  </sheetViews>
  <sheetFormatPr baseColWidth="10" defaultRowHeight="15" x14ac:dyDescent="0.25"/>
  <cols>
    <col min="1" max="1" width="7.7109375" customWidth="1"/>
    <col min="2" max="2" width="26.140625" customWidth="1"/>
    <col min="3" max="3" width="14" style="1" bestFit="1" customWidth="1"/>
    <col min="11" max="11" width="18.85546875" customWidth="1"/>
  </cols>
  <sheetData>
    <row r="1" spans="2:16" x14ac:dyDescent="0.25">
      <c r="B1" s="93" t="s">
        <v>81</v>
      </c>
    </row>
    <row r="3" spans="2:16" x14ac:dyDescent="0.25">
      <c r="B3" s="73" t="s">
        <v>35</v>
      </c>
      <c r="C3" s="73"/>
      <c r="D3" s="73"/>
      <c r="E3" s="73"/>
      <c r="F3" s="73"/>
      <c r="G3" s="73"/>
    </row>
    <row r="4" spans="2:16" x14ac:dyDescent="0.25">
      <c r="B4" s="73"/>
      <c r="C4" s="73"/>
      <c r="D4" s="73"/>
      <c r="E4" s="73"/>
      <c r="F4" s="73"/>
      <c r="G4" s="73"/>
    </row>
    <row r="5" spans="2:16" ht="30" x14ac:dyDescent="0.25">
      <c r="B5" s="77"/>
      <c r="C5" s="77" t="s">
        <v>36</v>
      </c>
      <c r="D5" s="120" t="s">
        <v>38</v>
      </c>
      <c r="E5" s="120"/>
      <c r="F5" s="77" t="s">
        <v>37</v>
      </c>
    </row>
    <row r="6" spans="2:16" ht="30" x14ac:dyDescent="0.25">
      <c r="B6" s="78" t="s">
        <v>39</v>
      </c>
      <c r="C6" s="77" t="s">
        <v>40</v>
      </c>
      <c r="D6" s="77" t="s">
        <v>51</v>
      </c>
      <c r="E6" s="77" t="s">
        <v>52</v>
      </c>
      <c r="F6" s="79" t="s">
        <v>41</v>
      </c>
    </row>
    <row r="7" spans="2:16" x14ac:dyDescent="0.25">
      <c r="B7" s="78" t="s">
        <v>42</v>
      </c>
      <c r="C7" s="80"/>
      <c r="D7" s="80"/>
      <c r="E7" s="80"/>
      <c r="F7" s="79" t="s">
        <v>50</v>
      </c>
    </row>
    <row r="8" spans="2:16" x14ac:dyDescent="0.25">
      <c r="B8" s="78" t="s">
        <v>43</v>
      </c>
      <c r="C8" s="80"/>
      <c r="D8" s="80"/>
      <c r="E8" s="80"/>
      <c r="F8" s="77" t="s">
        <v>44</v>
      </c>
    </row>
    <row r="9" spans="2:16" x14ac:dyDescent="0.25">
      <c r="B9" s="78" t="s">
        <v>45</v>
      </c>
      <c r="C9" s="80"/>
      <c r="D9" s="77">
        <v>3.56</v>
      </c>
      <c r="E9" s="77">
        <v>2.56</v>
      </c>
      <c r="F9" s="77">
        <v>6.42</v>
      </c>
    </row>
    <row r="10" spans="2:16" x14ac:dyDescent="0.25">
      <c r="B10" s="78" t="s">
        <v>46</v>
      </c>
      <c r="C10" s="77">
        <v>3.15</v>
      </c>
      <c r="D10" s="77"/>
      <c r="E10" s="77"/>
      <c r="F10" s="77"/>
      <c r="K10" s="60"/>
      <c r="L10" s="60"/>
      <c r="M10" s="60"/>
      <c r="N10" s="60"/>
      <c r="O10" s="60"/>
      <c r="P10" s="60"/>
    </row>
    <row r="11" spans="2:16" x14ac:dyDescent="0.25">
      <c r="B11" s="78" t="s">
        <v>47</v>
      </c>
      <c r="C11" s="80"/>
      <c r="D11" s="77">
        <v>2.62</v>
      </c>
      <c r="E11" s="77">
        <v>2.79</v>
      </c>
      <c r="F11" s="77">
        <v>2.83</v>
      </c>
      <c r="K11" s="74"/>
      <c r="L11" s="75"/>
      <c r="M11" s="76"/>
      <c r="N11" s="76"/>
      <c r="O11" s="76"/>
      <c r="P11" s="60"/>
    </row>
    <row r="12" spans="2:16" x14ac:dyDescent="0.25">
      <c r="B12" s="78" t="s">
        <v>48</v>
      </c>
      <c r="C12" s="80"/>
      <c r="D12" s="81">
        <v>1.2E-2</v>
      </c>
      <c r="E12" s="81">
        <v>1.6E-2</v>
      </c>
      <c r="F12" s="81">
        <v>2.1999999999999999E-2</v>
      </c>
      <c r="K12" s="74"/>
      <c r="L12" s="75"/>
      <c r="M12" s="76"/>
      <c r="N12" s="76"/>
      <c r="O12" s="76"/>
      <c r="P12" s="60"/>
    </row>
    <row r="13" spans="2:16" x14ac:dyDescent="0.25">
      <c r="B13" s="78" t="s">
        <v>49</v>
      </c>
      <c r="C13" s="80"/>
      <c r="D13" s="81">
        <v>8.9999999999999993E-3</v>
      </c>
      <c r="E13" s="81">
        <v>6.0000000000000001E-3</v>
      </c>
      <c r="F13" s="81">
        <v>5.0000000000000001E-3</v>
      </c>
      <c r="K13" s="60"/>
      <c r="L13" s="60"/>
      <c r="M13" s="60"/>
      <c r="N13" s="60"/>
      <c r="O13" s="60"/>
      <c r="P13" s="60"/>
    </row>
    <row r="14" spans="2:16" x14ac:dyDescent="0.25">
      <c r="B14" s="78" t="s">
        <v>78</v>
      </c>
      <c r="C14" s="80"/>
      <c r="D14" s="92">
        <v>7.0000000000000007E-2</v>
      </c>
      <c r="E14" s="92">
        <v>0.36</v>
      </c>
      <c r="F14" s="92">
        <v>0.56999999999999995</v>
      </c>
    </row>
    <row r="16" spans="2:16" x14ac:dyDescent="0.25">
      <c r="B16" t="s">
        <v>70</v>
      </c>
      <c r="C16" s="1">
        <v>0.57999999999999996</v>
      </c>
    </row>
    <row r="18" spans="2:13" x14ac:dyDescent="0.25">
      <c r="B18" t="s">
        <v>71</v>
      </c>
      <c r="C18" s="1">
        <v>184</v>
      </c>
      <c r="D18" t="s">
        <v>72</v>
      </c>
    </row>
    <row r="19" spans="2:13" ht="30" x14ac:dyDescent="0.25">
      <c r="B19" s="71" t="s">
        <v>73</v>
      </c>
      <c r="C19" s="72">
        <f>+C18*1.07</f>
        <v>196.88000000000002</v>
      </c>
      <c r="D19" t="s">
        <v>72</v>
      </c>
    </row>
    <row r="21" spans="2:13" x14ac:dyDescent="0.25">
      <c r="B21" t="s">
        <v>74</v>
      </c>
      <c r="C21" s="87">
        <f>+C19/C16</f>
        <v>339.44827586206901</v>
      </c>
      <c r="D21" t="s">
        <v>75</v>
      </c>
    </row>
    <row r="22" spans="2:13" x14ac:dyDescent="0.25">
      <c r="G22" s="63"/>
      <c r="I22" s="63"/>
    </row>
    <row r="23" spans="2:13" ht="17.25" x14ac:dyDescent="0.25">
      <c r="B23" t="s">
        <v>82</v>
      </c>
      <c r="G23" s="63"/>
      <c r="I23" s="63"/>
      <c r="J23" s="119" t="s">
        <v>53</v>
      </c>
      <c r="K23" s="119"/>
      <c r="L23" s="2">
        <v>3.5000000000000003E-2</v>
      </c>
      <c r="M23" s="2" t="s">
        <v>54</v>
      </c>
    </row>
    <row r="24" spans="2:13" x14ac:dyDescent="0.25">
      <c r="G24" s="63"/>
      <c r="I24" s="63"/>
    </row>
    <row r="25" spans="2:13" x14ac:dyDescent="0.25">
      <c r="B25" t="s">
        <v>55</v>
      </c>
      <c r="G25" s="63"/>
      <c r="I25" s="63"/>
    </row>
    <row r="26" spans="2:13" x14ac:dyDescent="0.25">
      <c r="G26" s="63"/>
      <c r="I26" s="63"/>
    </row>
    <row r="27" spans="2:13" ht="30" x14ac:dyDescent="0.25">
      <c r="B27" s="64"/>
      <c r="C27" s="65" t="s">
        <v>56</v>
      </c>
      <c r="D27" s="65" t="s">
        <v>57</v>
      </c>
      <c r="E27" s="65" t="s">
        <v>76</v>
      </c>
      <c r="F27" s="65" t="s">
        <v>77</v>
      </c>
      <c r="G27" s="65" t="s">
        <v>58</v>
      </c>
      <c r="H27" s="66" t="s">
        <v>59</v>
      </c>
      <c r="I27" s="65" t="s">
        <v>60</v>
      </c>
      <c r="J27" s="66" t="s">
        <v>61</v>
      </c>
      <c r="K27" s="67" t="s">
        <v>62</v>
      </c>
      <c r="L27" s="67" t="s">
        <v>63</v>
      </c>
      <c r="M27" s="67" t="s">
        <v>64</v>
      </c>
    </row>
    <row r="28" spans="2:13" x14ac:dyDescent="0.25">
      <c r="B28" s="64" t="s">
        <v>51</v>
      </c>
      <c r="C28" s="82">
        <f>+D37*D14</f>
        <v>132.36273867340961</v>
      </c>
      <c r="D28" s="88">
        <v>2620</v>
      </c>
      <c r="E28" s="89">
        <f t="shared" ref="E28:E32" si="0">+C28/D28</f>
        <v>5.0520129264660159E-2</v>
      </c>
      <c r="F28" s="121">
        <f>+E34-F31</f>
        <v>0.67535864258347011</v>
      </c>
      <c r="G28" s="69">
        <v>8.9999999999999993E-3</v>
      </c>
      <c r="H28" s="84">
        <f>+C28/(1+G28)</f>
        <v>131.18209977543074</v>
      </c>
      <c r="I28" s="69">
        <v>1.2E-2</v>
      </c>
      <c r="J28" s="84">
        <f>+H28*(1+I28)</f>
        <v>132.75628497273593</v>
      </c>
      <c r="K28" s="68">
        <f>+J28-C28</f>
        <v>0.39354629932631724</v>
      </c>
      <c r="L28" s="85">
        <f>+J28</f>
        <v>132.75628497273593</v>
      </c>
      <c r="M28" s="70">
        <f>+$L$23*L28</f>
        <v>4.6464699740457576</v>
      </c>
    </row>
    <row r="29" spans="2:13" x14ac:dyDescent="0.25">
      <c r="B29" s="64" t="s">
        <v>52</v>
      </c>
      <c r="C29" s="82">
        <f>+D37*E14</f>
        <v>680.72265603467793</v>
      </c>
      <c r="D29" s="88">
        <v>2790</v>
      </c>
      <c r="E29" s="89">
        <f t="shared" si="0"/>
        <v>0.24398661506619279</v>
      </c>
      <c r="F29" s="122"/>
      <c r="G29" s="69">
        <v>6.0000000000000001E-3</v>
      </c>
      <c r="H29" s="84">
        <f>+C29/(1+G29)</f>
        <v>676.6626799549482</v>
      </c>
      <c r="I29" s="69">
        <v>1.6E-2</v>
      </c>
      <c r="J29" s="84">
        <f>+H29*(1+I29)</f>
        <v>687.48928283422742</v>
      </c>
      <c r="K29" s="68">
        <f t="shared" ref="K29:K30" si="1">+J29-C29</f>
        <v>6.7666267995494991</v>
      </c>
      <c r="L29" s="85">
        <f t="shared" ref="L29:L30" si="2">+J29</f>
        <v>687.48928283422742</v>
      </c>
      <c r="M29" s="70">
        <f t="shared" ref="M29:M32" si="3">+$L$23*L29</f>
        <v>24.062124899197961</v>
      </c>
    </row>
    <row r="30" spans="2:13" x14ac:dyDescent="0.25">
      <c r="B30" s="64" t="s">
        <v>65</v>
      </c>
      <c r="C30" s="82">
        <f>+D37*F14</f>
        <v>1077.8108720549067</v>
      </c>
      <c r="D30" s="88">
        <v>2830</v>
      </c>
      <c r="E30" s="89">
        <f t="shared" si="0"/>
        <v>0.38085189825261717</v>
      </c>
      <c r="F30" s="123"/>
      <c r="G30" s="69">
        <v>5.0000000000000001E-3</v>
      </c>
      <c r="H30" s="84">
        <f>+C30/(1+G30)</f>
        <v>1072.448628910355</v>
      </c>
      <c r="I30" s="69">
        <v>2.1999999999999999E-2</v>
      </c>
      <c r="J30" s="84">
        <f>+H30*(1+I30)</f>
        <v>1096.0424987463828</v>
      </c>
      <c r="K30" s="68">
        <f t="shared" si="1"/>
        <v>18.231626691476094</v>
      </c>
      <c r="L30" s="85">
        <f t="shared" si="2"/>
        <v>1096.0424987463828</v>
      </c>
      <c r="M30" s="70">
        <f t="shared" si="3"/>
        <v>38.361487456123399</v>
      </c>
    </row>
    <row r="31" spans="2:13" x14ac:dyDescent="0.25">
      <c r="B31" s="64" t="s">
        <v>66</v>
      </c>
      <c r="C31" s="82">
        <f>+C21</f>
        <v>339.44827586206901</v>
      </c>
      <c r="D31" s="88">
        <v>3150</v>
      </c>
      <c r="E31" s="89">
        <f t="shared" si="0"/>
        <v>0.10776135741652984</v>
      </c>
      <c r="F31" s="121">
        <f>+E33+E32+E31</f>
        <v>0.32464135741652989</v>
      </c>
      <c r="G31" s="2"/>
      <c r="H31" s="68"/>
      <c r="I31" s="64"/>
      <c r="J31" s="68"/>
      <c r="K31" s="64"/>
      <c r="L31" s="85">
        <f>+C31</f>
        <v>339.44827586206901</v>
      </c>
      <c r="M31" s="70">
        <f t="shared" si="3"/>
        <v>11.880689655172416</v>
      </c>
    </row>
    <row r="32" spans="2:13" x14ac:dyDescent="0.25">
      <c r="B32" s="64" t="s">
        <v>67</v>
      </c>
      <c r="C32" s="82">
        <f>+C19</f>
        <v>196.88000000000002</v>
      </c>
      <c r="D32" s="88">
        <v>1000</v>
      </c>
      <c r="E32" s="89">
        <f t="shared" si="0"/>
        <v>0.19688000000000003</v>
      </c>
      <c r="F32" s="122"/>
      <c r="G32" s="2"/>
      <c r="H32" s="68"/>
      <c r="I32" s="64"/>
      <c r="J32" s="68"/>
      <c r="K32" s="64"/>
      <c r="L32" s="85">
        <f>+C32-K28-K29-K30</f>
        <v>171.48820020964811</v>
      </c>
      <c r="M32" s="70">
        <f t="shared" si="3"/>
        <v>6.0020870073376846</v>
      </c>
    </row>
    <row r="33" spans="2:13" s="63" customFormat="1" x14ac:dyDescent="0.25">
      <c r="B33" s="64" t="s">
        <v>68</v>
      </c>
      <c r="C33" s="2"/>
      <c r="D33" s="65"/>
      <c r="E33" s="90">
        <v>0.02</v>
      </c>
      <c r="F33" s="123"/>
      <c r="G33" s="2"/>
      <c r="H33" s="68"/>
      <c r="I33" s="64"/>
      <c r="J33" s="68"/>
      <c r="K33" s="64"/>
      <c r="L33" s="85"/>
      <c r="M33" s="86"/>
    </row>
    <row r="34" spans="2:13" s="63" customFormat="1" x14ac:dyDescent="0.25">
      <c r="B34" s="64" t="s">
        <v>69</v>
      </c>
      <c r="C34" s="83">
        <f>SUM(C28:C33)</f>
        <v>2427.2245426250633</v>
      </c>
      <c r="D34" s="65"/>
      <c r="E34" s="89">
        <v>1</v>
      </c>
      <c r="F34" s="84"/>
      <c r="G34" s="2"/>
      <c r="H34" s="68"/>
      <c r="I34" s="64"/>
      <c r="J34" s="68"/>
      <c r="K34" s="64"/>
      <c r="L34" s="86">
        <f>SUM(L28:L33)</f>
        <v>2427.2245426250633</v>
      </c>
      <c r="M34" s="70">
        <f>SUM(M28:M33)</f>
        <v>84.952858991877221</v>
      </c>
    </row>
    <row r="37" spans="2:13" x14ac:dyDescent="0.25">
      <c r="B37" t="s">
        <v>79</v>
      </c>
      <c r="D37" s="91">
        <f>+F28/(D14/D28+E14/D29+F14/D30)</f>
        <v>1890.8962667629942</v>
      </c>
      <c r="E37" t="s">
        <v>80</v>
      </c>
    </row>
  </sheetData>
  <mergeCells count="4">
    <mergeCell ref="J23:K23"/>
    <mergeCell ref="D5:E5"/>
    <mergeCell ref="F31:F33"/>
    <mergeCell ref="F28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Mezcla de agregados</vt:lpstr>
      <vt:lpstr>Dosificación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G. Rosas</dc:creator>
  <cp:lastModifiedBy>Stumpf</cp:lastModifiedBy>
  <dcterms:created xsi:type="dcterms:W3CDTF">2019-04-05T19:16:45Z</dcterms:created>
  <dcterms:modified xsi:type="dcterms:W3CDTF">2020-05-24T21:52:41Z</dcterms:modified>
</cp:coreProperties>
</file>