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J:\Documents\Dropbox\Termodinamica\2020\Reparcializado\Segundo Parcial\"/>
    </mc:Choice>
  </mc:AlternateContent>
  <xr:revisionPtr revIDLastSave="0" documentId="13_ncr:1_{7717DC8F-CC27-49C5-B6A9-BDB2111425BC}" xr6:coauthVersionLast="45" xr6:coauthVersionMax="45" xr10:uidLastSave="{00000000-0000-0000-0000-000000000000}"/>
  <bookViews>
    <workbookView xWindow="-120" yWindow="-120" windowWidth="24240" windowHeight="13140" xr2:uid="{00959481-6594-4231-A428-484C068036A2}"/>
  </bookViews>
  <sheets>
    <sheet name="Metiletil cetona + tolueno" sheetId="3" r:id="rId1"/>
  </sheets>
  <externalReferences>
    <externalReference r:id="rId2"/>
  </externalReferences>
  <definedNames>
    <definedName name="solver_adj" localSheetId="0" hidden="1">'Metiletil cetona + tolueno'!$L$2:$L$4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'Metiletil cetona + tolueno'!$AF$38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5" i="3" l="1"/>
  <c r="I15" i="3" a="1"/>
  <c r="I15" i="3"/>
  <c r="K15" i="3"/>
  <c r="G7" i="3"/>
  <c r="G10" i="3"/>
  <c r="D15" i="3"/>
  <c r="B16" i="3"/>
  <c r="I16" i="3" a="1"/>
  <c r="I16" i="3"/>
  <c r="K16" i="3"/>
  <c r="D16" i="3"/>
  <c r="B17" i="3"/>
  <c r="I17" i="3" a="1"/>
  <c r="I17" i="3"/>
  <c r="K17" i="3"/>
  <c r="D17" i="3"/>
  <c r="B18" i="3"/>
  <c r="I18" i="3" a="1"/>
  <c r="I18" i="3"/>
  <c r="K18" i="3"/>
  <c r="D18" i="3"/>
  <c r="B19" i="3"/>
  <c r="I19" i="3" a="1"/>
  <c r="I19" i="3"/>
  <c r="K19" i="3"/>
  <c r="D19" i="3"/>
  <c r="B20" i="3"/>
  <c r="I20" i="3" a="1"/>
  <c r="I20" i="3"/>
  <c r="K20" i="3"/>
  <c r="D20" i="3"/>
  <c r="B21" i="3"/>
  <c r="I21" i="3" a="1"/>
  <c r="I21" i="3"/>
  <c r="K21" i="3"/>
  <c r="D21" i="3"/>
  <c r="B22" i="3"/>
  <c r="I22" i="3" a="1"/>
  <c r="I22" i="3"/>
  <c r="K22" i="3"/>
  <c r="D22" i="3"/>
  <c r="B23" i="3"/>
  <c r="I23" i="3" a="1"/>
  <c r="I23" i="3"/>
  <c r="K23" i="3"/>
  <c r="D23" i="3"/>
  <c r="B24" i="3"/>
  <c r="I24" i="3" a="1"/>
  <c r="I24" i="3"/>
  <c r="K24" i="3"/>
  <c r="D24" i="3"/>
  <c r="B25" i="3"/>
  <c r="I25" i="3" a="1"/>
  <c r="I25" i="3"/>
  <c r="K25" i="3"/>
  <c r="D25" i="3"/>
  <c r="B26" i="3"/>
  <c r="I26" i="3" a="1"/>
  <c r="I26" i="3"/>
  <c r="K26" i="3"/>
  <c r="D26" i="3"/>
  <c r="B27" i="3"/>
  <c r="I27" i="3" a="1"/>
  <c r="I27" i="3"/>
  <c r="K27" i="3"/>
  <c r="D27" i="3"/>
  <c r="B28" i="3"/>
  <c r="I28" i="3" a="1"/>
  <c r="I28" i="3"/>
  <c r="K28" i="3"/>
  <c r="D28" i="3"/>
  <c r="B29" i="3"/>
  <c r="I29" i="3" a="1"/>
  <c r="I29" i="3"/>
  <c r="K29" i="3"/>
  <c r="D29" i="3"/>
  <c r="B30" i="3"/>
  <c r="I30" i="3" a="1"/>
  <c r="I30" i="3"/>
  <c r="K30" i="3"/>
  <c r="D30" i="3"/>
  <c r="B31" i="3"/>
  <c r="I31" i="3" a="1"/>
  <c r="I31" i="3"/>
  <c r="K31" i="3"/>
  <c r="D31" i="3"/>
  <c r="B32" i="3"/>
  <c r="I32" i="3" a="1"/>
  <c r="I32" i="3"/>
  <c r="K32" i="3"/>
  <c r="D32" i="3"/>
  <c r="B33" i="3"/>
  <c r="I33" i="3" a="1"/>
  <c r="I33" i="3"/>
  <c r="K33" i="3"/>
  <c r="D33" i="3"/>
  <c r="B34" i="3"/>
  <c r="I34" i="3" a="1"/>
  <c r="I34" i="3"/>
  <c r="K34" i="3"/>
  <c r="D34" i="3"/>
  <c r="B35" i="3"/>
  <c r="I35" i="3" a="1"/>
  <c r="I35" i="3"/>
  <c r="K35" i="3"/>
  <c r="D35" i="3"/>
  <c r="B36" i="3"/>
  <c r="I36" i="3" a="1"/>
  <c r="I36" i="3"/>
  <c r="K36" i="3"/>
  <c r="D36" i="3"/>
  <c r="B37" i="3"/>
  <c r="I37" i="3" a="1"/>
  <c r="I37" i="3"/>
  <c r="K37" i="3"/>
  <c r="D37" i="3"/>
  <c r="B38" i="3"/>
  <c r="I38" i="3" a="1"/>
  <c r="I38" i="3"/>
  <c r="K38" i="3"/>
  <c r="D38" i="3"/>
  <c r="B39" i="3"/>
  <c r="I39" i="3" a="1"/>
  <c r="I39" i="3"/>
  <c r="K39" i="3"/>
  <c r="D39" i="3"/>
  <c r="B40" i="3"/>
  <c r="I40" i="3" a="1"/>
  <c r="I40" i="3"/>
  <c r="K40" i="3"/>
  <c r="D40" i="3"/>
  <c r="B14" i="3"/>
  <c r="I14" i="3" a="1"/>
  <c r="I14" i="3"/>
  <c r="K14" i="3"/>
  <c r="D14" i="3"/>
  <c r="M14" i="3" a="1"/>
  <c r="M14" i="3"/>
  <c r="M15" i="3" a="1"/>
  <c r="M15" i="3"/>
  <c r="F15" i="3"/>
  <c r="G8" i="3"/>
  <c r="G11" i="3"/>
  <c r="G15" i="3"/>
  <c r="H15" i="3"/>
  <c r="M16" i="3" a="1"/>
  <c r="M16" i="3"/>
  <c r="F16" i="3"/>
  <c r="G16" i="3"/>
  <c r="H16" i="3"/>
  <c r="M17" i="3" a="1"/>
  <c r="M17" i="3"/>
  <c r="F17" i="3"/>
  <c r="G17" i="3"/>
  <c r="H17" i="3"/>
  <c r="M18" i="3" a="1"/>
  <c r="M18" i="3"/>
  <c r="F18" i="3"/>
  <c r="G18" i="3"/>
  <c r="H18" i="3"/>
  <c r="M19" i="3" a="1"/>
  <c r="M19" i="3"/>
  <c r="F19" i="3"/>
  <c r="G19" i="3"/>
  <c r="H19" i="3"/>
  <c r="M20" i="3" a="1"/>
  <c r="M20" i="3"/>
  <c r="F20" i="3"/>
  <c r="G20" i="3"/>
  <c r="H20" i="3"/>
  <c r="M21" i="3" a="1"/>
  <c r="M21" i="3"/>
  <c r="F21" i="3"/>
  <c r="G21" i="3"/>
  <c r="H21" i="3"/>
  <c r="M22" i="3" a="1"/>
  <c r="M22" i="3"/>
  <c r="F22" i="3"/>
  <c r="G22" i="3"/>
  <c r="H22" i="3"/>
  <c r="M23" i="3" a="1"/>
  <c r="M23" i="3"/>
  <c r="F23" i="3"/>
  <c r="G23" i="3"/>
  <c r="H23" i="3"/>
  <c r="M24" i="3" a="1"/>
  <c r="M24" i="3"/>
  <c r="F24" i="3"/>
  <c r="G24" i="3"/>
  <c r="H24" i="3"/>
  <c r="M25" i="3" a="1"/>
  <c r="M25" i="3"/>
  <c r="F25" i="3"/>
  <c r="G25" i="3"/>
  <c r="H25" i="3"/>
  <c r="M26" i="3" a="1"/>
  <c r="M26" i="3"/>
  <c r="F26" i="3"/>
  <c r="G26" i="3"/>
  <c r="H26" i="3"/>
  <c r="M27" i="3" a="1"/>
  <c r="M27" i="3"/>
  <c r="F27" i="3"/>
  <c r="G27" i="3"/>
  <c r="H27" i="3"/>
  <c r="M28" i="3" a="1"/>
  <c r="M28" i="3"/>
  <c r="F28" i="3"/>
  <c r="G28" i="3"/>
  <c r="H28" i="3"/>
  <c r="M29" i="3" a="1"/>
  <c r="M29" i="3"/>
  <c r="F29" i="3"/>
  <c r="G29" i="3"/>
  <c r="H29" i="3"/>
  <c r="M30" i="3" a="1"/>
  <c r="M30" i="3"/>
  <c r="F30" i="3"/>
  <c r="G30" i="3"/>
  <c r="H30" i="3"/>
  <c r="M31" i="3" a="1"/>
  <c r="M31" i="3"/>
  <c r="F31" i="3"/>
  <c r="G31" i="3"/>
  <c r="H31" i="3"/>
  <c r="M32" i="3" a="1"/>
  <c r="M32" i="3"/>
  <c r="F32" i="3"/>
  <c r="G32" i="3"/>
  <c r="H32" i="3"/>
  <c r="M33" i="3" a="1"/>
  <c r="M33" i="3"/>
  <c r="F33" i="3"/>
  <c r="G33" i="3"/>
  <c r="H33" i="3"/>
  <c r="M34" i="3" a="1"/>
  <c r="M34" i="3"/>
  <c r="F34" i="3"/>
  <c r="G34" i="3"/>
  <c r="H34" i="3"/>
  <c r="M35" i="3" a="1"/>
  <c r="M35" i="3"/>
  <c r="F35" i="3"/>
  <c r="G35" i="3"/>
  <c r="H35" i="3"/>
  <c r="M36" i="3" a="1"/>
  <c r="M36" i="3"/>
  <c r="F36" i="3"/>
  <c r="G36" i="3"/>
  <c r="H36" i="3"/>
  <c r="M37" i="3" a="1"/>
  <c r="M37" i="3"/>
  <c r="F37" i="3"/>
  <c r="G37" i="3"/>
  <c r="H37" i="3"/>
  <c r="M38" i="3" a="1"/>
  <c r="M38" i="3"/>
  <c r="F38" i="3"/>
  <c r="G38" i="3"/>
  <c r="H38" i="3"/>
  <c r="M39" i="3" a="1"/>
  <c r="M39" i="3"/>
  <c r="F39" i="3"/>
  <c r="G39" i="3"/>
  <c r="H39" i="3"/>
  <c r="M40" i="3" a="1"/>
  <c r="M40" i="3"/>
  <c r="F40" i="3"/>
  <c r="G40" i="3"/>
  <c r="H40" i="3"/>
  <c r="B41" i="3"/>
  <c r="M41" i="3" a="1"/>
  <c r="M41" i="3"/>
  <c r="I41" i="3" a="1"/>
  <c r="L41" i="3"/>
  <c r="I41" i="3"/>
  <c r="K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G14" i="3"/>
  <c r="D41" i="3"/>
  <c r="F41" i="3"/>
  <c r="F14" i="3"/>
  <c r="G4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<sst xmlns="http://schemas.openxmlformats.org/spreadsheetml/2006/main" count="41" uniqueCount="35">
  <si>
    <t>A</t>
  </si>
  <si>
    <t>B</t>
  </si>
  <si>
    <t>C</t>
  </si>
  <si>
    <t>logP (1)</t>
  </si>
  <si>
    <t>logP (2)</t>
  </si>
  <si>
    <t>Gexceso/RT</t>
  </si>
  <si>
    <t>Tc(K)</t>
  </si>
  <si>
    <t>Pc(bar)</t>
  </si>
  <si>
    <t>omega</t>
  </si>
  <si>
    <t>kij</t>
  </si>
  <si>
    <t>Presión (bar)</t>
  </si>
  <si>
    <t>Tolueno (2)</t>
  </si>
  <si>
    <t>Metil etil cetona (1)</t>
  </si>
  <si>
    <t>Psat (1) [bar]</t>
  </si>
  <si>
    <t>Psat (2) [bar]</t>
  </si>
  <si>
    <t>gamma 2</t>
  </si>
  <si>
    <t>gamma 1</t>
  </si>
  <si>
    <t>x(1)</t>
  </si>
  <si>
    <t>x(2)</t>
  </si>
  <si>
    <t>y(1)</t>
  </si>
  <si>
    <t>y(2)</t>
  </si>
  <si>
    <t>gamma 1 Margules</t>
  </si>
  <si>
    <t>gamma 2 Margules</t>
  </si>
  <si>
    <t>ln_gamma(1)</t>
  </si>
  <si>
    <t>R (J/(mol.K))</t>
  </si>
  <si>
    <t>Temperatura (K)</t>
  </si>
  <si>
    <t>GE/RT (Margules)</t>
  </si>
  <si>
    <t>HE/RT (Margules)</t>
  </si>
  <si>
    <t>SE/RT (Margules)</t>
  </si>
  <si>
    <t>CpE/RT (Margules)</t>
  </si>
  <si>
    <t>CONSTANTES</t>
  </si>
  <si>
    <t>COMPONENTES</t>
  </si>
  <si>
    <t>CONSTANTES ANTOINE</t>
  </si>
  <si>
    <t>P Margules (bar)</t>
  </si>
  <si>
    <t>CONSTANTES DEL MODELO DE 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</si>
</sst>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0" xfId="0" applyFont="1" applyFill="1" applyAlignment="1">
      <alignment horizontal="center"/>
    </xf>
    <xf numFmtId="0" fontId="0" fillId="2" borderId="0" xfId="0" applyFill="1"/>
    <xf numFmtId="168" fontId="0" fillId="2" borderId="0" xfId="0" applyNumberFormat="1" applyFill="1"/>
    <xf numFmtId="0" fontId="0" fillId="3" borderId="0" xfId="0" applyFill="1"/>
    <xf numFmtId="0" fontId="0" fillId="4" borderId="0" xfId="0" applyFill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Experimental</c:v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'Metiletil cetona + tolueno'!$C$14:$C$41</c:f>
              <c:numCache>
                <c:formatCode>0.0000</c:formatCode>
                <c:ptCount val="28"/>
                <c:pt idx="0">
                  <c:v>0</c:v>
                </c:pt>
                <c:pt idx="1">
                  <c:v>4.6300000000000001E-2</c:v>
                </c:pt>
                <c:pt idx="2">
                  <c:v>8.9300000000000004E-2</c:v>
                </c:pt>
                <c:pt idx="3">
                  <c:v>0.13650000000000001</c:v>
                </c:pt>
                <c:pt idx="4">
                  <c:v>0.20660000000000001</c:v>
                </c:pt>
                <c:pt idx="5">
                  <c:v>0.24759999999999999</c:v>
                </c:pt>
                <c:pt idx="6">
                  <c:v>0.28649999999999998</c:v>
                </c:pt>
                <c:pt idx="7">
                  <c:v>0.32200000000000001</c:v>
                </c:pt>
                <c:pt idx="8">
                  <c:v>0.35770000000000002</c:v>
                </c:pt>
                <c:pt idx="9">
                  <c:v>0.3901</c:v>
                </c:pt>
                <c:pt idx="10">
                  <c:v>0.42630000000000001</c:v>
                </c:pt>
                <c:pt idx="11">
                  <c:v>0.4572</c:v>
                </c:pt>
                <c:pt idx="12">
                  <c:v>0.48809999999999998</c:v>
                </c:pt>
                <c:pt idx="13">
                  <c:v>0.51939999999999997</c:v>
                </c:pt>
                <c:pt idx="14">
                  <c:v>0.55179999999999996</c:v>
                </c:pt>
                <c:pt idx="15">
                  <c:v>0.57679999999999998</c:v>
                </c:pt>
                <c:pt idx="16">
                  <c:v>0.60360000000000003</c:v>
                </c:pt>
                <c:pt idx="17">
                  <c:v>0.63959999999999995</c:v>
                </c:pt>
                <c:pt idx="18">
                  <c:v>0.68069999999999997</c:v>
                </c:pt>
                <c:pt idx="19">
                  <c:v>0.71879999999999999</c:v>
                </c:pt>
                <c:pt idx="20">
                  <c:v>0.76170000000000004</c:v>
                </c:pt>
                <c:pt idx="21">
                  <c:v>0.80189999999999995</c:v>
                </c:pt>
                <c:pt idx="22">
                  <c:v>0.84030000000000005</c:v>
                </c:pt>
                <c:pt idx="23">
                  <c:v>0.87649999999999995</c:v>
                </c:pt>
                <c:pt idx="24">
                  <c:v>0.91049999999999998</c:v>
                </c:pt>
                <c:pt idx="25">
                  <c:v>0.93679999999999997</c:v>
                </c:pt>
                <c:pt idx="26">
                  <c:v>0.95850000000000002</c:v>
                </c:pt>
                <c:pt idx="27">
                  <c:v>1</c:v>
                </c:pt>
              </c:numCache>
            </c:numRef>
          </c:xVal>
          <c:yVal>
            <c:numRef>
              <c:f>'Metiletil cetona + tolueno'!$A$14:$A$41</c:f>
              <c:numCache>
                <c:formatCode>General</c:formatCode>
                <c:ptCount val="28"/>
                <c:pt idx="0">
                  <c:v>0.35699355999999999</c:v>
                </c:pt>
                <c:pt idx="1">
                  <c:v>0.35048999999999997</c:v>
                </c:pt>
                <c:pt idx="2">
                  <c:v>0.34121000000000001</c:v>
                </c:pt>
                <c:pt idx="3">
                  <c:v>0.33140999999999998</c:v>
                </c:pt>
                <c:pt idx="4">
                  <c:v>0.31723000000000001</c:v>
                </c:pt>
                <c:pt idx="5">
                  <c:v>0.309</c:v>
                </c:pt>
                <c:pt idx="6">
                  <c:v>0.30097999999999997</c:v>
                </c:pt>
                <c:pt idx="7">
                  <c:v>0.29371999999999998</c:v>
                </c:pt>
                <c:pt idx="8">
                  <c:v>0.28626000000000001</c:v>
                </c:pt>
                <c:pt idx="9">
                  <c:v>0.27943000000000001</c:v>
                </c:pt>
                <c:pt idx="10">
                  <c:v>0.27199000000000001</c:v>
                </c:pt>
                <c:pt idx="11">
                  <c:v>0.26555000000000001</c:v>
                </c:pt>
                <c:pt idx="12">
                  <c:v>0.25899</c:v>
                </c:pt>
                <c:pt idx="13">
                  <c:v>0.25239</c:v>
                </c:pt>
                <c:pt idx="14">
                  <c:v>0.24541000000000002</c:v>
                </c:pt>
                <c:pt idx="15">
                  <c:v>0.23995</c:v>
                </c:pt>
                <c:pt idx="16">
                  <c:v>0.23402000000000001</c:v>
                </c:pt>
                <c:pt idx="17">
                  <c:v>0.22574000000000002</c:v>
                </c:pt>
                <c:pt idx="18">
                  <c:v>0.21617</c:v>
                </c:pt>
                <c:pt idx="19">
                  <c:v>0.20693</c:v>
                </c:pt>
                <c:pt idx="20">
                  <c:v>0.19632000000000002</c:v>
                </c:pt>
                <c:pt idx="21">
                  <c:v>0.18591999999999997</c:v>
                </c:pt>
                <c:pt idx="22">
                  <c:v>0.17559000000000002</c:v>
                </c:pt>
                <c:pt idx="23">
                  <c:v>0.16530999999999998</c:v>
                </c:pt>
                <c:pt idx="24">
                  <c:v>0.15496000000000001</c:v>
                </c:pt>
                <c:pt idx="25">
                  <c:v>0.14644000000000001</c:v>
                </c:pt>
                <c:pt idx="26">
                  <c:v>0.13894000000000001</c:v>
                </c:pt>
                <c:pt idx="27">
                  <c:v>0.12280876367110301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12-438B-A5DC-3C4A1EC22EA3}"/>
            </c:ext>
          </c:extLst>
        </c:ser>
        <c:ser>
          <c:idx val="1"/>
          <c:order val="1"/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'Metiletil cetona + tolueno'!$E$14:$E$41</c:f>
              <c:numCache>
                <c:formatCode>0.0000</c:formatCode>
                <c:ptCount val="28"/>
                <c:pt idx="0">
                  <c:v>0</c:v>
                </c:pt>
                <c:pt idx="1">
                  <c:v>2.1299999999999999E-2</c:v>
                </c:pt>
                <c:pt idx="2">
                  <c:v>4.1000000000000002E-2</c:v>
                </c:pt>
                <c:pt idx="3">
                  <c:v>6.2399999999999997E-2</c:v>
                </c:pt>
                <c:pt idx="4">
                  <c:v>9.5200000000000007E-2</c:v>
                </c:pt>
                <c:pt idx="5">
                  <c:v>0.1154</c:v>
                </c:pt>
                <c:pt idx="6">
                  <c:v>0.1361</c:v>
                </c:pt>
                <c:pt idx="7">
                  <c:v>0.1555</c:v>
                </c:pt>
                <c:pt idx="8">
                  <c:v>0.1762</c:v>
                </c:pt>
                <c:pt idx="9">
                  <c:v>0.19500000000000001</c:v>
                </c:pt>
                <c:pt idx="10">
                  <c:v>0.2165</c:v>
                </c:pt>
                <c:pt idx="11">
                  <c:v>0.2361</c:v>
                </c:pt>
                <c:pt idx="12">
                  <c:v>0.25600000000000001</c:v>
                </c:pt>
                <c:pt idx="13">
                  <c:v>0.2772</c:v>
                </c:pt>
                <c:pt idx="14">
                  <c:v>0.3</c:v>
                </c:pt>
                <c:pt idx="15">
                  <c:v>0.31850000000000001</c:v>
                </c:pt>
                <c:pt idx="16">
                  <c:v>0.33929999999999999</c:v>
                </c:pt>
                <c:pt idx="17">
                  <c:v>0.36969999999999997</c:v>
                </c:pt>
                <c:pt idx="18">
                  <c:v>0.40660000000000002</c:v>
                </c:pt>
                <c:pt idx="19">
                  <c:v>0.44500000000000001</c:v>
                </c:pt>
                <c:pt idx="20">
                  <c:v>0.49230000000000002</c:v>
                </c:pt>
                <c:pt idx="21">
                  <c:v>0.54349999999999998</c:v>
                </c:pt>
                <c:pt idx="22">
                  <c:v>0.59940000000000004</c:v>
                </c:pt>
                <c:pt idx="23">
                  <c:v>0.66020000000000001</c:v>
                </c:pt>
                <c:pt idx="24">
                  <c:v>0.72840000000000005</c:v>
                </c:pt>
                <c:pt idx="25">
                  <c:v>0.79039999999999999</c:v>
                </c:pt>
                <c:pt idx="26">
                  <c:v>0.85070000000000001</c:v>
                </c:pt>
                <c:pt idx="27">
                  <c:v>1</c:v>
                </c:pt>
              </c:numCache>
            </c:numRef>
          </c:xVal>
          <c:yVal>
            <c:numRef>
              <c:f>'Metiletil cetona + tolueno'!$A$14:$A$41</c:f>
              <c:numCache>
                <c:formatCode>General</c:formatCode>
                <c:ptCount val="28"/>
                <c:pt idx="0">
                  <c:v>0.35699355999999999</c:v>
                </c:pt>
                <c:pt idx="1">
                  <c:v>0.35048999999999997</c:v>
                </c:pt>
                <c:pt idx="2">
                  <c:v>0.34121000000000001</c:v>
                </c:pt>
                <c:pt idx="3">
                  <c:v>0.33140999999999998</c:v>
                </c:pt>
                <c:pt idx="4">
                  <c:v>0.31723000000000001</c:v>
                </c:pt>
                <c:pt idx="5">
                  <c:v>0.309</c:v>
                </c:pt>
                <c:pt idx="6">
                  <c:v>0.30097999999999997</c:v>
                </c:pt>
                <c:pt idx="7">
                  <c:v>0.29371999999999998</c:v>
                </c:pt>
                <c:pt idx="8">
                  <c:v>0.28626000000000001</c:v>
                </c:pt>
                <c:pt idx="9">
                  <c:v>0.27943000000000001</c:v>
                </c:pt>
                <c:pt idx="10">
                  <c:v>0.27199000000000001</c:v>
                </c:pt>
                <c:pt idx="11">
                  <c:v>0.26555000000000001</c:v>
                </c:pt>
                <c:pt idx="12">
                  <c:v>0.25899</c:v>
                </c:pt>
                <c:pt idx="13">
                  <c:v>0.25239</c:v>
                </c:pt>
                <c:pt idx="14">
                  <c:v>0.24541000000000002</c:v>
                </c:pt>
                <c:pt idx="15">
                  <c:v>0.23995</c:v>
                </c:pt>
                <c:pt idx="16">
                  <c:v>0.23402000000000001</c:v>
                </c:pt>
                <c:pt idx="17">
                  <c:v>0.22574000000000002</c:v>
                </c:pt>
                <c:pt idx="18">
                  <c:v>0.21617</c:v>
                </c:pt>
                <c:pt idx="19">
                  <c:v>0.20693</c:v>
                </c:pt>
                <c:pt idx="20">
                  <c:v>0.19632000000000002</c:v>
                </c:pt>
                <c:pt idx="21">
                  <c:v>0.18591999999999997</c:v>
                </c:pt>
                <c:pt idx="22">
                  <c:v>0.17559000000000002</c:v>
                </c:pt>
                <c:pt idx="23">
                  <c:v>0.16530999999999998</c:v>
                </c:pt>
                <c:pt idx="24">
                  <c:v>0.15496000000000001</c:v>
                </c:pt>
                <c:pt idx="25">
                  <c:v>0.14644000000000001</c:v>
                </c:pt>
                <c:pt idx="26">
                  <c:v>0.13894000000000001</c:v>
                </c:pt>
                <c:pt idx="27">
                  <c:v>0.12280876367110301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12-438B-A5DC-3C4A1EC22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3239007"/>
        <c:axId val="822676095"/>
      </c:scatterChart>
      <c:valAx>
        <c:axId val="1073239007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Fracción molar de tolueno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822676095"/>
        <c:crosses val="autoZero"/>
        <c:crossBetween val="midCat"/>
      </c:valAx>
      <c:valAx>
        <c:axId val="822676095"/>
        <c:scaling>
          <c:orientation val="minMax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Presión [bar]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0732390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gamma_1 exp</c:v>
          </c:tx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'Metiletil cetona + tolueno'!$C$15:$C$40</c:f>
              <c:numCache>
                <c:formatCode>0.0000</c:formatCode>
                <c:ptCount val="26"/>
                <c:pt idx="0">
                  <c:v>4.6300000000000001E-2</c:v>
                </c:pt>
                <c:pt idx="1">
                  <c:v>8.9300000000000004E-2</c:v>
                </c:pt>
                <c:pt idx="2">
                  <c:v>0.13650000000000001</c:v>
                </c:pt>
                <c:pt idx="3">
                  <c:v>0.20660000000000001</c:v>
                </c:pt>
                <c:pt idx="4">
                  <c:v>0.24759999999999999</c:v>
                </c:pt>
                <c:pt idx="5">
                  <c:v>0.28649999999999998</c:v>
                </c:pt>
                <c:pt idx="6">
                  <c:v>0.32200000000000001</c:v>
                </c:pt>
                <c:pt idx="7">
                  <c:v>0.35770000000000002</c:v>
                </c:pt>
                <c:pt idx="8">
                  <c:v>0.3901</c:v>
                </c:pt>
                <c:pt idx="9">
                  <c:v>0.42630000000000001</c:v>
                </c:pt>
                <c:pt idx="10">
                  <c:v>0.4572</c:v>
                </c:pt>
                <c:pt idx="11">
                  <c:v>0.48809999999999998</c:v>
                </c:pt>
                <c:pt idx="12">
                  <c:v>0.51939999999999997</c:v>
                </c:pt>
                <c:pt idx="13">
                  <c:v>0.55179999999999996</c:v>
                </c:pt>
                <c:pt idx="14">
                  <c:v>0.57679999999999998</c:v>
                </c:pt>
                <c:pt idx="15">
                  <c:v>0.60360000000000003</c:v>
                </c:pt>
                <c:pt idx="16">
                  <c:v>0.63959999999999995</c:v>
                </c:pt>
                <c:pt idx="17">
                  <c:v>0.68069999999999997</c:v>
                </c:pt>
                <c:pt idx="18">
                  <c:v>0.71879999999999999</c:v>
                </c:pt>
                <c:pt idx="19">
                  <c:v>0.76170000000000004</c:v>
                </c:pt>
                <c:pt idx="20">
                  <c:v>0.80189999999999995</c:v>
                </c:pt>
                <c:pt idx="21">
                  <c:v>0.84030000000000005</c:v>
                </c:pt>
                <c:pt idx="22">
                  <c:v>0.87649999999999995</c:v>
                </c:pt>
                <c:pt idx="23">
                  <c:v>0.91049999999999998</c:v>
                </c:pt>
                <c:pt idx="24">
                  <c:v>0.93679999999999997</c:v>
                </c:pt>
                <c:pt idx="25">
                  <c:v>0.95850000000000002</c:v>
                </c:pt>
              </c:numCache>
            </c:numRef>
          </c:xVal>
          <c:yVal>
            <c:numRef>
              <c:f>'Metiletil cetona + tolueno'!$G$15:$G$40</c:f>
              <c:numCache>
                <c:formatCode>General</c:formatCode>
                <c:ptCount val="26"/>
                <c:pt idx="0">
                  <c:v>1.3129400145141552</c:v>
                </c:pt>
                <c:pt idx="1">
                  <c:v>1.2756301907646448</c:v>
                </c:pt>
                <c:pt idx="2">
                  <c:v>1.233639275870039</c:v>
                </c:pt>
                <c:pt idx="3">
                  <c:v>1.1902865415869062</c:v>
                </c:pt>
                <c:pt idx="4">
                  <c:v>1.1726928806887984</c:v>
                </c:pt>
                <c:pt idx="5">
                  <c:v>1.1642380192472832</c:v>
                </c:pt>
                <c:pt idx="6">
                  <c:v>1.1549912175497019</c:v>
                </c:pt>
                <c:pt idx="7">
                  <c:v>1.1482019274565554</c:v>
                </c:pt>
                <c:pt idx="8">
                  <c:v>1.1373714761796812</c:v>
                </c:pt>
                <c:pt idx="9">
                  <c:v>1.12477627140749</c:v>
                </c:pt>
                <c:pt idx="10">
                  <c:v>1.1166233668621384</c:v>
                </c:pt>
                <c:pt idx="11">
                  <c:v>1.1060755543644518</c:v>
                </c:pt>
                <c:pt idx="12">
                  <c:v>1.0968167268599875</c:v>
                </c:pt>
                <c:pt idx="13">
                  <c:v>1.0864317643309882</c:v>
                </c:pt>
                <c:pt idx="14">
                  <c:v>1.0788860555277766</c:v>
                </c:pt>
                <c:pt idx="15">
                  <c:v>1.071169613407045</c:v>
                </c:pt>
                <c:pt idx="16">
                  <c:v>1.0624785155399934</c:v>
                </c:pt>
                <c:pt idx="17">
                  <c:v>1.051423517915745</c:v>
                </c:pt>
                <c:pt idx="18">
                  <c:v>1.0431482672461636</c:v>
                </c:pt>
                <c:pt idx="19">
                  <c:v>1.033192074913138</c:v>
                </c:pt>
                <c:pt idx="20">
                  <c:v>1.0260678650616279</c:v>
                </c:pt>
                <c:pt idx="21">
                  <c:v>1.0198887343271672</c:v>
                </c:pt>
                <c:pt idx="22">
                  <c:v>1.0138958983567683</c:v>
                </c:pt>
                <c:pt idx="23">
                  <c:v>1.0094393616077888</c:v>
                </c:pt>
                <c:pt idx="24">
                  <c:v>1.0060751229958358</c:v>
                </c:pt>
                <c:pt idx="25">
                  <c:v>1.0041122162472127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340-4965-9413-FC6A3E11F468}"/>
            </c:ext>
          </c:extLst>
        </c:ser>
        <c:ser>
          <c:idx val="1"/>
          <c:order val="1"/>
          <c:tx>
            <c:v>gamma_2 exp</c:v>
          </c:tx>
          <c:spPr>
            <a:ln w="25400" cap="flat" cmpd="dbl" algn="ctr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'Metiletil cetona + tolueno'!$C$15:$C$40</c:f>
              <c:numCache>
                <c:formatCode>0.0000</c:formatCode>
                <c:ptCount val="26"/>
                <c:pt idx="0">
                  <c:v>4.6300000000000001E-2</c:v>
                </c:pt>
                <c:pt idx="1">
                  <c:v>8.9300000000000004E-2</c:v>
                </c:pt>
                <c:pt idx="2">
                  <c:v>0.13650000000000001</c:v>
                </c:pt>
                <c:pt idx="3">
                  <c:v>0.20660000000000001</c:v>
                </c:pt>
                <c:pt idx="4">
                  <c:v>0.24759999999999999</c:v>
                </c:pt>
                <c:pt idx="5">
                  <c:v>0.28649999999999998</c:v>
                </c:pt>
                <c:pt idx="6">
                  <c:v>0.32200000000000001</c:v>
                </c:pt>
                <c:pt idx="7">
                  <c:v>0.35770000000000002</c:v>
                </c:pt>
                <c:pt idx="8">
                  <c:v>0.3901</c:v>
                </c:pt>
                <c:pt idx="9">
                  <c:v>0.42630000000000001</c:v>
                </c:pt>
                <c:pt idx="10">
                  <c:v>0.4572</c:v>
                </c:pt>
                <c:pt idx="11">
                  <c:v>0.48809999999999998</c:v>
                </c:pt>
                <c:pt idx="12">
                  <c:v>0.51939999999999997</c:v>
                </c:pt>
                <c:pt idx="13">
                  <c:v>0.55179999999999996</c:v>
                </c:pt>
                <c:pt idx="14">
                  <c:v>0.57679999999999998</c:v>
                </c:pt>
                <c:pt idx="15">
                  <c:v>0.60360000000000003</c:v>
                </c:pt>
                <c:pt idx="16">
                  <c:v>0.63959999999999995</c:v>
                </c:pt>
                <c:pt idx="17">
                  <c:v>0.68069999999999997</c:v>
                </c:pt>
                <c:pt idx="18">
                  <c:v>0.71879999999999999</c:v>
                </c:pt>
                <c:pt idx="19">
                  <c:v>0.76170000000000004</c:v>
                </c:pt>
                <c:pt idx="20">
                  <c:v>0.80189999999999995</c:v>
                </c:pt>
                <c:pt idx="21">
                  <c:v>0.84030000000000005</c:v>
                </c:pt>
                <c:pt idx="22">
                  <c:v>0.87649999999999995</c:v>
                </c:pt>
                <c:pt idx="23">
                  <c:v>0.91049999999999998</c:v>
                </c:pt>
                <c:pt idx="24">
                  <c:v>0.93679999999999997</c:v>
                </c:pt>
                <c:pt idx="25">
                  <c:v>0.95850000000000002</c:v>
                </c:pt>
              </c:numCache>
            </c:numRef>
          </c:xVal>
          <c:yVal>
            <c:numRef>
              <c:f>'Metiletil cetona + tolueno'!$F$15:$F$40</c:f>
              <c:numCache>
                <c:formatCode>General</c:formatCode>
                <c:ptCount val="26"/>
                <c:pt idx="0">
                  <c:v>1.0075185685434447</c:v>
                </c:pt>
                <c:pt idx="1">
                  <c:v>1.0064788269496523</c:v>
                </c:pt>
                <c:pt idx="2">
                  <c:v>1.007999896055042</c:v>
                </c:pt>
                <c:pt idx="3">
                  <c:v>1.0133845267617978</c:v>
                </c:pt>
                <c:pt idx="4">
                  <c:v>1.017644874139586</c:v>
                </c:pt>
                <c:pt idx="5">
                  <c:v>1.0208143259454523</c:v>
                </c:pt>
                <c:pt idx="6">
                  <c:v>1.0248094026152588</c:v>
                </c:pt>
                <c:pt idx="7">
                  <c:v>1.0284523014609241</c:v>
                </c:pt>
                <c:pt idx="8">
                  <c:v>1.0331179316563821</c:v>
                </c:pt>
                <c:pt idx="9">
                  <c:v>1.0405110813755178</c:v>
                </c:pt>
                <c:pt idx="10">
                  <c:v>1.046845519540518</c:v>
                </c:pt>
                <c:pt idx="11">
                  <c:v>1.0544122029158045</c:v>
                </c:pt>
                <c:pt idx="12">
                  <c:v>1.0632763223935304</c:v>
                </c:pt>
                <c:pt idx="13">
                  <c:v>1.0736384714543306</c:v>
                </c:pt>
                <c:pt idx="14">
                  <c:v>1.0823820396294725</c:v>
                </c:pt>
                <c:pt idx="15">
                  <c:v>1.0926051867289572</c:v>
                </c:pt>
                <c:pt idx="16">
                  <c:v>1.1058867823113732</c:v>
                </c:pt>
                <c:pt idx="17">
                  <c:v>1.125339771362605</c:v>
                </c:pt>
                <c:pt idx="18">
                  <c:v>1.144038780446252</c:v>
                </c:pt>
                <c:pt idx="19">
                  <c:v>1.1716213802322009</c:v>
                </c:pt>
                <c:pt idx="20">
                  <c:v>1.2001127200229227</c:v>
                </c:pt>
                <c:pt idx="21">
                  <c:v>1.2338018851608015</c:v>
                </c:pt>
                <c:pt idx="22">
                  <c:v>1.2740755005289215</c:v>
                </c:pt>
                <c:pt idx="23">
                  <c:v>1.3172431834281371</c:v>
                </c:pt>
                <c:pt idx="24">
                  <c:v>1.3604216728901493</c:v>
                </c:pt>
                <c:pt idx="25">
                  <c:v>1.4001630978696207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340-4965-9413-FC6A3E11F468}"/>
            </c:ext>
          </c:extLst>
        </c:ser>
        <c:ser>
          <c:idx val="2"/>
          <c:order val="2"/>
          <c:tx>
            <c:v>gamma_1 Margules</c:v>
          </c:tx>
          <c:spPr>
            <a:ln w="25400" cap="flat" cmpd="dbl" algn="ctr">
              <a:solidFill>
                <a:schemeClr val="accent3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3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'Metiletil cetona + tolueno'!$B$14:$B$41</c:f>
              <c:numCache>
                <c:formatCode>0.0000</c:formatCode>
                <c:ptCount val="28"/>
                <c:pt idx="0">
                  <c:v>1</c:v>
                </c:pt>
                <c:pt idx="1">
                  <c:v>0.95369999999999999</c:v>
                </c:pt>
                <c:pt idx="2">
                  <c:v>0.91069999999999995</c:v>
                </c:pt>
                <c:pt idx="3">
                  <c:v>0.86349999999999993</c:v>
                </c:pt>
                <c:pt idx="4">
                  <c:v>0.79339999999999999</c:v>
                </c:pt>
                <c:pt idx="5">
                  <c:v>0.75239999999999996</c:v>
                </c:pt>
                <c:pt idx="6">
                  <c:v>0.71350000000000002</c:v>
                </c:pt>
                <c:pt idx="7">
                  <c:v>0.67799999999999994</c:v>
                </c:pt>
                <c:pt idx="8">
                  <c:v>0.64229999999999998</c:v>
                </c:pt>
                <c:pt idx="9">
                  <c:v>0.6099</c:v>
                </c:pt>
                <c:pt idx="10">
                  <c:v>0.57369999999999999</c:v>
                </c:pt>
                <c:pt idx="11">
                  <c:v>0.54279999999999995</c:v>
                </c:pt>
                <c:pt idx="12">
                  <c:v>0.51190000000000002</c:v>
                </c:pt>
                <c:pt idx="13">
                  <c:v>0.48060000000000003</c:v>
                </c:pt>
                <c:pt idx="14">
                  <c:v>0.44820000000000004</c:v>
                </c:pt>
                <c:pt idx="15">
                  <c:v>0.42320000000000002</c:v>
                </c:pt>
                <c:pt idx="16">
                  <c:v>0.39639999999999997</c:v>
                </c:pt>
                <c:pt idx="17">
                  <c:v>0.36040000000000005</c:v>
                </c:pt>
                <c:pt idx="18">
                  <c:v>0.31930000000000003</c:v>
                </c:pt>
                <c:pt idx="19">
                  <c:v>0.28120000000000001</c:v>
                </c:pt>
                <c:pt idx="20">
                  <c:v>0.23829999999999996</c:v>
                </c:pt>
                <c:pt idx="21">
                  <c:v>0.19810000000000005</c:v>
                </c:pt>
                <c:pt idx="22">
                  <c:v>0.15969999999999995</c:v>
                </c:pt>
                <c:pt idx="23">
                  <c:v>0.12350000000000005</c:v>
                </c:pt>
                <c:pt idx="24">
                  <c:v>8.9500000000000024E-2</c:v>
                </c:pt>
                <c:pt idx="25">
                  <c:v>6.3200000000000034E-2</c:v>
                </c:pt>
                <c:pt idx="26">
                  <c:v>4.1499999999999981E-2</c:v>
                </c:pt>
                <c:pt idx="27">
                  <c:v>0</c:v>
                </c:pt>
              </c:numCache>
            </c:numRef>
          </c:xVal>
          <c:yVal>
            <c:numRef>
              <c:f>'Metiletil cetona + tolueno'!$K$14:$K$41</c:f>
              <c:numCache>
                <c:formatCode>General</c:formatCode>
                <c:ptCount val="28"/>
                <c:pt idx="0">
                  <c:v>1</c:v>
                </c:pt>
                <c:pt idx="1">
                  <c:v>1.0000859922713641</c:v>
                </c:pt>
                <c:pt idx="2">
                  <c:v>1.0004393027476268</c:v>
                </c:pt>
                <c:pt idx="3">
                  <c:v>1.0013331311446949</c:v>
                </c:pt>
                <c:pt idx="4">
                  <c:v>1.0041016058200352</c:v>
                </c:pt>
                <c:pt idx="5">
                  <c:v>1.0067765951590977</c:v>
                </c:pt>
                <c:pt idx="6">
                  <c:v>1.0102054631697808</c:v>
                </c:pt>
                <c:pt idx="7">
                  <c:v>1.0142068018191652</c:v>
                </c:pt>
                <c:pt idx="8">
                  <c:v>1.0191794676802248</c:v>
                </c:pt>
                <c:pt idx="9">
                  <c:v>1.0246090941694384</c:v>
                </c:pt>
                <c:pt idx="10">
                  <c:v>1.0318175860325931</c:v>
                </c:pt>
                <c:pt idx="11">
                  <c:v>1.0390168206724029</c:v>
                </c:pt>
                <c:pt idx="12">
                  <c:v>1.0472683820757902</c:v>
                </c:pt>
                <c:pt idx="13">
                  <c:v>1.056791080590552</c:v>
                </c:pt>
                <c:pt idx="14">
                  <c:v>1.0679879085079136</c:v>
                </c:pt>
                <c:pt idx="15">
                  <c:v>1.0776320399142765</c:v>
                </c:pt>
                <c:pt idx="16">
                  <c:v>1.0890144902475913</c:v>
                </c:pt>
                <c:pt idx="17">
                  <c:v>1.106136469925024</c:v>
                </c:pt>
                <c:pt idx="18">
                  <c:v>1.1284906880405936</c:v>
                </c:pt>
                <c:pt idx="19">
                  <c:v>1.1521642110916093</c:v>
                </c:pt>
                <c:pt idx="20">
                  <c:v>1.1826001742119645</c:v>
                </c:pt>
                <c:pt idx="21">
                  <c:v>1.2151670616975221</c:v>
                </c:pt>
                <c:pt idx="22">
                  <c:v>1.250356312862702</c:v>
                </c:pt>
                <c:pt idx="23">
                  <c:v>1.287589530133407</c:v>
                </c:pt>
                <c:pt idx="24">
                  <c:v>1.3265365611786386</c:v>
                </c:pt>
                <c:pt idx="25">
                  <c:v>1.3595633698299472</c:v>
                </c:pt>
                <c:pt idx="26">
                  <c:v>1.3888783594286376</c:v>
                </c:pt>
                <c:pt idx="27">
                  <c:v>1.4506329730861112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340-4965-9413-FC6A3E11F468}"/>
            </c:ext>
          </c:extLst>
        </c:ser>
        <c:ser>
          <c:idx val="3"/>
          <c:order val="3"/>
          <c:tx>
            <c:v>gamma_2 Margules</c:v>
          </c:tx>
          <c:spPr>
            <a:ln w="25400" cap="flat" cmpd="dbl" algn="ctr">
              <a:solidFill>
                <a:schemeClr val="accent4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4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'Metiletil cetona + tolueno'!$B$14:$B$41</c:f>
              <c:numCache>
                <c:formatCode>0.0000</c:formatCode>
                <c:ptCount val="28"/>
                <c:pt idx="0">
                  <c:v>1</c:v>
                </c:pt>
                <c:pt idx="1">
                  <c:v>0.95369999999999999</c:v>
                </c:pt>
                <c:pt idx="2">
                  <c:v>0.91069999999999995</c:v>
                </c:pt>
                <c:pt idx="3">
                  <c:v>0.86349999999999993</c:v>
                </c:pt>
                <c:pt idx="4">
                  <c:v>0.79339999999999999</c:v>
                </c:pt>
                <c:pt idx="5">
                  <c:v>0.75239999999999996</c:v>
                </c:pt>
                <c:pt idx="6">
                  <c:v>0.71350000000000002</c:v>
                </c:pt>
                <c:pt idx="7">
                  <c:v>0.67799999999999994</c:v>
                </c:pt>
                <c:pt idx="8">
                  <c:v>0.64229999999999998</c:v>
                </c:pt>
                <c:pt idx="9">
                  <c:v>0.6099</c:v>
                </c:pt>
                <c:pt idx="10">
                  <c:v>0.57369999999999999</c:v>
                </c:pt>
                <c:pt idx="11">
                  <c:v>0.54279999999999995</c:v>
                </c:pt>
                <c:pt idx="12">
                  <c:v>0.51190000000000002</c:v>
                </c:pt>
                <c:pt idx="13">
                  <c:v>0.48060000000000003</c:v>
                </c:pt>
                <c:pt idx="14">
                  <c:v>0.44820000000000004</c:v>
                </c:pt>
                <c:pt idx="15">
                  <c:v>0.42320000000000002</c:v>
                </c:pt>
                <c:pt idx="16">
                  <c:v>0.39639999999999997</c:v>
                </c:pt>
                <c:pt idx="17">
                  <c:v>0.36040000000000005</c:v>
                </c:pt>
                <c:pt idx="18">
                  <c:v>0.31930000000000003</c:v>
                </c:pt>
                <c:pt idx="19">
                  <c:v>0.28120000000000001</c:v>
                </c:pt>
                <c:pt idx="20">
                  <c:v>0.23829999999999996</c:v>
                </c:pt>
                <c:pt idx="21">
                  <c:v>0.19810000000000005</c:v>
                </c:pt>
                <c:pt idx="22">
                  <c:v>0.15969999999999995</c:v>
                </c:pt>
                <c:pt idx="23">
                  <c:v>0.12350000000000005</c:v>
                </c:pt>
                <c:pt idx="24">
                  <c:v>8.9500000000000024E-2</c:v>
                </c:pt>
                <c:pt idx="25">
                  <c:v>6.3200000000000034E-2</c:v>
                </c:pt>
                <c:pt idx="26">
                  <c:v>4.1499999999999981E-2</c:v>
                </c:pt>
                <c:pt idx="27">
                  <c:v>0</c:v>
                </c:pt>
              </c:numCache>
            </c:numRef>
          </c:xVal>
          <c:yVal>
            <c:numRef>
              <c:f>'Metiletil cetona + tolueno'!$L$14:$L$41</c:f>
              <c:numCache>
                <c:formatCode>General</c:formatCode>
                <c:ptCount val="28"/>
                <c:pt idx="0">
                  <c:v>1.2189623975420458</c:v>
                </c:pt>
                <c:pt idx="1">
                  <c:v>1.2150006167593159</c:v>
                </c:pt>
                <c:pt idx="2">
                  <c:v>1.2092376547587702</c:v>
                </c:pt>
                <c:pt idx="3">
                  <c:v>1.200879504964397</c:v>
                </c:pt>
                <c:pt idx="4">
                  <c:v>1.185181109763515</c:v>
                </c:pt>
                <c:pt idx="5">
                  <c:v>1.1745291329395471</c:v>
                </c:pt>
                <c:pt idx="6">
                  <c:v>1.1636420711417654</c:v>
                </c:pt>
                <c:pt idx="7">
                  <c:v>1.153185117296436</c:v>
                </c:pt>
                <c:pt idx="8">
                  <c:v>1.1422942370542781</c:v>
                </c:pt>
                <c:pt idx="9">
                  <c:v>1.1321850576843389</c:v>
                </c:pt>
                <c:pt idx="10">
                  <c:v>1.1207471367727524</c:v>
                </c:pt>
                <c:pt idx="11">
                  <c:v>1.110949081701061</c:v>
                </c:pt>
                <c:pt idx="12">
                  <c:v>1.1011931907400108</c:v>
                </c:pt>
                <c:pt idx="13">
                  <c:v>1.0914232431022424</c:v>
                </c:pt>
                <c:pt idx="14">
                  <c:v>1.0815008643230204</c:v>
                </c:pt>
                <c:pt idx="15">
                  <c:v>1.0740227681198447</c:v>
                </c:pt>
                <c:pt idx="16">
                  <c:v>1.0662187841798163</c:v>
                </c:pt>
                <c:pt idx="17">
                  <c:v>1.0561481459741415</c:v>
                </c:pt>
                <c:pt idx="18">
                  <c:v>1.04533505934985</c:v>
                </c:pt>
                <c:pt idx="19">
                  <c:v>1.0360715036565717</c:v>
                </c:pt>
                <c:pt idx="20">
                  <c:v>1.0266451963280097</c:v>
                </c:pt>
                <c:pt idx="21">
                  <c:v>1.0188979512513587</c:v>
                </c:pt>
                <c:pt idx="22">
                  <c:v>1.0125863777728308</c:v>
                </c:pt>
                <c:pt idx="23">
                  <c:v>1.0077017239836634</c:v>
                </c:pt>
                <c:pt idx="24">
                  <c:v>1.0041326249917755</c:v>
                </c:pt>
                <c:pt idx="25">
                  <c:v>1.0020951991387959</c:v>
                </c:pt>
                <c:pt idx="26">
                  <c:v>1.0009158949178234</c:v>
                </c:pt>
                <c:pt idx="27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340-4965-9413-FC6A3E11F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3239007"/>
        <c:axId val="822676095"/>
      </c:scatterChart>
      <c:valAx>
        <c:axId val="1073239007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Fracción molar de tolueno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822676095"/>
        <c:crosses val="autoZero"/>
        <c:crossBetween val="midCat"/>
      </c:valAx>
      <c:valAx>
        <c:axId val="822676095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Coeficiente de actividad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0732390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GE/RT exp</c:v>
          </c:tx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'Metiletil cetona + tolueno'!$C$14:$C$41</c:f>
              <c:numCache>
                <c:formatCode>0.0000</c:formatCode>
                <c:ptCount val="28"/>
                <c:pt idx="0">
                  <c:v>0</c:v>
                </c:pt>
                <c:pt idx="1">
                  <c:v>4.6300000000000001E-2</c:v>
                </c:pt>
                <c:pt idx="2">
                  <c:v>8.9300000000000004E-2</c:v>
                </c:pt>
                <c:pt idx="3">
                  <c:v>0.13650000000000001</c:v>
                </c:pt>
                <c:pt idx="4">
                  <c:v>0.20660000000000001</c:v>
                </c:pt>
                <c:pt idx="5">
                  <c:v>0.24759999999999999</c:v>
                </c:pt>
                <c:pt idx="6">
                  <c:v>0.28649999999999998</c:v>
                </c:pt>
                <c:pt idx="7">
                  <c:v>0.32200000000000001</c:v>
                </c:pt>
                <c:pt idx="8">
                  <c:v>0.35770000000000002</c:v>
                </c:pt>
                <c:pt idx="9">
                  <c:v>0.3901</c:v>
                </c:pt>
                <c:pt idx="10">
                  <c:v>0.42630000000000001</c:v>
                </c:pt>
                <c:pt idx="11">
                  <c:v>0.4572</c:v>
                </c:pt>
                <c:pt idx="12">
                  <c:v>0.48809999999999998</c:v>
                </c:pt>
                <c:pt idx="13">
                  <c:v>0.51939999999999997</c:v>
                </c:pt>
                <c:pt idx="14">
                  <c:v>0.55179999999999996</c:v>
                </c:pt>
                <c:pt idx="15">
                  <c:v>0.57679999999999998</c:v>
                </c:pt>
                <c:pt idx="16">
                  <c:v>0.60360000000000003</c:v>
                </c:pt>
                <c:pt idx="17">
                  <c:v>0.63959999999999995</c:v>
                </c:pt>
                <c:pt idx="18">
                  <c:v>0.68069999999999997</c:v>
                </c:pt>
                <c:pt idx="19">
                  <c:v>0.71879999999999999</c:v>
                </c:pt>
                <c:pt idx="20">
                  <c:v>0.76170000000000004</c:v>
                </c:pt>
                <c:pt idx="21">
                  <c:v>0.80189999999999995</c:v>
                </c:pt>
                <c:pt idx="22">
                  <c:v>0.84030000000000005</c:v>
                </c:pt>
                <c:pt idx="23">
                  <c:v>0.87649999999999995</c:v>
                </c:pt>
                <c:pt idx="24">
                  <c:v>0.91049999999999998</c:v>
                </c:pt>
                <c:pt idx="25">
                  <c:v>0.93679999999999997</c:v>
                </c:pt>
                <c:pt idx="26">
                  <c:v>0.95850000000000002</c:v>
                </c:pt>
                <c:pt idx="27">
                  <c:v>1</c:v>
                </c:pt>
              </c:numCache>
            </c:numRef>
          </c:xVal>
          <c:yVal>
            <c:numRef>
              <c:f>'Metiletil cetona + tolueno'!$H$14:$H$41</c:f>
              <c:numCache>
                <c:formatCode>General</c:formatCode>
                <c:ptCount val="28"/>
                <c:pt idx="0">
                  <c:v>0</c:v>
                </c:pt>
                <c:pt idx="1">
                  <c:v>1.9749687843549187E-2</c:v>
                </c:pt>
                <c:pt idx="2">
                  <c:v>2.7620457364627492E-2</c:v>
                </c:pt>
                <c:pt idx="3">
                  <c:v>3.5541134124925329E-2</c:v>
                </c:pt>
                <c:pt idx="4">
                  <c:v>4.6537339060148536E-2</c:v>
                </c:pt>
                <c:pt idx="5">
                  <c:v>5.2603587800891603E-2</c:v>
                </c:pt>
                <c:pt idx="6">
                  <c:v>5.8265718017486139E-2</c:v>
                </c:pt>
                <c:pt idx="7">
                  <c:v>6.3013368725867505E-2</c:v>
                </c:pt>
                <c:pt idx="8">
                  <c:v>6.7452890416166728E-2</c:v>
                </c:pt>
                <c:pt idx="9">
                  <c:v>7.0084988265564307E-2</c:v>
                </c:pt>
                <c:pt idx="10">
                  <c:v>7.2908905511014296E-2</c:v>
                </c:pt>
                <c:pt idx="11">
                  <c:v>7.528353348844094E-2</c:v>
                </c:pt>
                <c:pt idx="12">
                  <c:v>7.6331602385400349E-2</c:v>
                </c:pt>
                <c:pt idx="13">
                  <c:v>7.7486063083671591E-2</c:v>
                </c:pt>
                <c:pt idx="14">
                  <c:v>7.7589609560036771E-2</c:v>
                </c:pt>
                <c:pt idx="15">
                  <c:v>7.7298184042492946E-2</c:v>
                </c:pt>
                <c:pt idx="16">
                  <c:v>7.660532892357913E-2</c:v>
                </c:pt>
                <c:pt idx="17">
                  <c:v>7.5035945035207413E-2</c:v>
                </c:pt>
                <c:pt idx="18">
                  <c:v>7.1838229466562945E-2</c:v>
                </c:pt>
                <c:pt idx="19">
                  <c:v>6.820411812002268E-2</c:v>
                </c:pt>
                <c:pt idx="20">
                  <c:v>6.2615874942737806E-2</c:v>
                </c:pt>
                <c:pt idx="21">
                  <c:v>5.6772513991045728E-2</c:v>
                </c:pt>
                <c:pt idx="22">
                  <c:v>5.0101507843762549E-2</c:v>
                </c:pt>
                <c:pt idx="23">
                  <c:v>4.2010177485002437E-2</c:v>
                </c:pt>
                <c:pt idx="24">
                  <c:v>3.3215153177282374E-2</c:v>
                </c:pt>
                <c:pt idx="25">
                  <c:v>2.5126582999393757E-2</c:v>
                </c:pt>
                <c:pt idx="26">
                  <c:v>1.7901909375328581E-2</c:v>
                </c:pt>
                <c:pt idx="2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18-4E05-A927-1A48DA7336A7}"/>
            </c:ext>
          </c:extLst>
        </c:ser>
        <c:ser>
          <c:idx val="1"/>
          <c:order val="1"/>
          <c:tx>
            <c:v>GE/RT Margules</c:v>
          </c:tx>
          <c:spPr>
            <a:ln w="25400" cap="flat" cmpd="dbl" algn="ctr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'Metiletil cetona + tolueno'!$B$14:$B$41</c:f>
              <c:numCache>
                <c:formatCode>0.0000</c:formatCode>
                <c:ptCount val="28"/>
                <c:pt idx="0">
                  <c:v>1</c:v>
                </c:pt>
                <c:pt idx="1">
                  <c:v>0.95369999999999999</c:v>
                </c:pt>
                <c:pt idx="2">
                  <c:v>0.91069999999999995</c:v>
                </c:pt>
                <c:pt idx="3">
                  <c:v>0.86349999999999993</c:v>
                </c:pt>
                <c:pt idx="4">
                  <c:v>0.79339999999999999</c:v>
                </c:pt>
                <c:pt idx="5">
                  <c:v>0.75239999999999996</c:v>
                </c:pt>
                <c:pt idx="6">
                  <c:v>0.71350000000000002</c:v>
                </c:pt>
                <c:pt idx="7">
                  <c:v>0.67799999999999994</c:v>
                </c:pt>
                <c:pt idx="8">
                  <c:v>0.64229999999999998</c:v>
                </c:pt>
                <c:pt idx="9">
                  <c:v>0.6099</c:v>
                </c:pt>
                <c:pt idx="10">
                  <c:v>0.57369999999999999</c:v>
                </c:pt>
                <c:pt idx="11">
                  <c:v>0.54279999999999995</c:v>
                </c:pt>
                <c:pt idx="12">
                  <c:v>0.51190000000000002</c:v>
                </c:pt>
                <c:pt idx="13">
                  <c:v>0.48060000000000003</c:v>
                </c:pt>
                <c:pt idx="14">
                  <c:v>0.44820000000000004</c:v>
                </c:pt>
                <c:pt idx="15">
                  <c:v>0.42320000000000002</c:v>
                </c:pt>
                <c:pt idx="16">
                  <c:v>0.39639999999999997</c:v>
                </c:pt>
                <c:pt idx="17">
                  <c:v>0.36040000000000005</c:v>
                </c:pt>
                <c:pt idx="18">
                  <c:v>0.31930000000000003</c:v>
                </c:pt>
                <c:pt idx="19">
                  <c:v>0.28120000000000001</c:v>
                </c:pt>
                <c:pt idx="20">
                  <c:v>0.23829999999999996</c:v>
                </c:pt>
                <c:pt idx="21">
                  <c:v>0.19810000000000005</c:v>
                </c:pt>
                <c:pt idx="22">
                  <c:v>0.15969999999999995</c:v>
                </c:pt>
                <c:pt idx="23">
                  <c:v>0.12350000000000005</c:v>
                </c:pt>
                <c:pt idx="24">
                  <c:v>8.9500000000000024E-2</c:v>
                </c:pt>
                <c:pt idx="25">
                  <c:v>6.3200000000000034E-2</c:v>
                </c:pt>
                <c:pt idx="26">
                  <c:v>4.1499999999999981E-2</c:v>
                </c:pt>
                <c:pt idx="27">
                  <c:v>0</c:v>
                </c:pt>
              </c:numCache>
            </c:numRef>
          </c:xVal>
          <c:yVal>
            <c:numRef>
              <c:f>'Metiletil cetona + tolueno'!$M$14:$M$41</c:f>
              <c:numCache>
                <c:formatCode>General</c:formatCode>
                <c:ptCount val="28"/>
                <c:pt idx="0">
                  <c:v>0</c:v>
                </c:pt>
                <c:pt idx="1">
                  <c:v>9.0986815615853867E-3</c:v>
                </c:pt>
                <c:pt idx="2">
                  <c:v>1.7366103204443286E-2</c:v>
                </c:pt>
                <c:pt idx="3">
                  <c:v>2.6137291649865498E-2</c:v>
                </c:pt>
                <c:pt idx="4">
                  <c:v>3.8347989077032275E-2</c:v>
                </c:pt>
                <c:pt idx="5">
                  <c:v>4.4912262652219682E-2</c:v>
                </c:pt>
                <c:pt idx="6">
                  <c:v>5.066514386906696E-2</c:v>
                </c:pt>
                <c:pt idx="7">
                  <c:v>5.5458376902053484E-2</c:v>
                </c:pt>
                <c:pt idx="8">
                  <c:v>5.9790278805705047E-2</c:v>
                </c:pt>
                <c:pt idx="9">
                  <c:v>6.325808002181546E-2</c:v>
                </c:pt>
                <c:pt idx="10">
                  <c:v>6.6565673094604982E-2</c:v>
                </c:pt>
                <c:pt idx="11">
                  <c:v>6.8879767448062901E-2</c:v>
                </c:pt>
                <c:pt idx="12">
                  <c:v>7.0692284068064978E-2</c:v>
                </c:pt>
                <c:pt idx="13">
                  <c:v>7.1985366591813912E-2</c:v>
                </c:pt>
                <c:pt idx="14">
                  <c:v>7.2714391587465801E-2</c:v>
                </c:pt>
                <c:pt idx="15">
                  <c:v>7.2830981757953411E-2</c:v>
                </c:pt>
                <c:pt idx="16">
                  <c:v>7.2504229242260188E-2</c:v>
                </c:pt>
                <c:pt idx="17">
                  <c:v>7.1295098617769295E-2</c:v>
                </c:pt>
                <c:pt idx="18">
                  <c:v>6.877783666470362E-2</c:v>
                </c:pt>
                <c:pt idx="19">
                  <c:v>6.5301269642568327E-2</c:v>
                </c:pt>
                <c:pt idx="20">
                  <c:v>5.9996580374149178E-2</c:v>
                </c:pt>
                <c:pt idx="21">
                  <c:v>5.3618892005882469E-2</c:v>
                </c:pt>
                <c:pt idx="22">
                  <c:v>4.6191868839537846E-2</c:v>
                </c:pt>
                <c:pt idx="23">
                  <c:v>3.7942026604267598E-2</c:v>
                </c:pt>
                <c:pt idx="24">
                  <c:v>2.9045146725739122E-2</c:v>
                </c:pt>
                <c:pt idx="25">
                  <c:v>2.1373468516061561E-2</c:v>
                </c:pt>
                <c:pt idx="26">
                  <c:v>1.4510087656582581E-2</c:v>
                </c:pt>
                <c:pt idx="2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18-4E05-A927-1A48DA733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3239007"/>
        <c:axId val="822676095"/>
      </c:scatterChart>
      <c:valAx>
        <c:axId val="1073239007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Fracción molar de tolueno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822676095"/>
        <c:crosses val="autoZero"/>
        <c:crossBetween val="midCat"/>
      </c:valAx>
      <c:valAx>
        <c:axId val="822676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Energía libre de Gibbs de exceso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0732390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504825</xdr:colOff>
      <xdr:row>44</xdr:row>
      <xdr:rowOff>152400</xdr:rowOff>
    </xdr:from>
    <xdr:ext cx="2638425" cy="492635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FA275EA-ABC7-487E-A81D-11F96F4BAF8C}"/>
                </a:ext>
              </a:extLst>
            </xdr:cNvPr>
            <xdr:cNvSpPr txBox="1"/>
          </xdr:nvSpPr>
          <xdr:spPr>
            <a:xfrm>
              <a:off x="4924425" y="8534400"/>
              <a:ext cx="2638425" cy="492635"/>
            </a:xfrm>
            <a:prstGeom prst="rect">
              <a:avLst/>
            </a:prstGeom>
            <a:solidFill>
              <a:schemeClr val="accent2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AR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AR" sz="16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  <m:sup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sup>
                        </m:sSup>
                      </m:num>
                      <m:den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𝑅𝑇</m:t>
                        </m:r>
                      </m:den>
                    </m:f>
                    <m:r>
                      <a:rPr lang="es-AR" sz="160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AR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func>
                      <m:funcPr>
                        <m:ctrlPr>
                          <a:rPr lang="es-AR" sz="16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s-AR" sz="1600" b="0" i="0">
                            <a:latin typeface="Cambria Math" panose="02040503050406030204" pitchFamily="18" charset="0"/>
                          </a:rPr>
                          <m:t>ln</m:t>
                        </m:r>
                      </m:fName>
                      <m:e>
                        <m:sSub>
                          <m:sSubPr>
                            <m:ctrlPr>
                              <a:rPr lang="es-AR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𝛾</m:t>
                            </m:r>
                          </m:e>
                          <m: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func>
                    <m:r>
                      <a:rPr lang="es-AR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AR" sz="160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AR" sz="16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AR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func>
                      <m:funcPr>
                        <m:ctrlPr>
                          <a:rPr lang="es-AR" sz="16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s-AR" sz="16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ln</m:t>
                        </m:r>
                      </m:fName>
                      <m:e>
                        <m:sSub>
                          <m:sSubPr>
                            <m:ctrlPr>
                              <a:rPr lang="es-AR" sz="16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AR" sz="16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𝛾</m:t>
                            </m:r>
                          </m:e>
                          <m:sub>
                            <m:r>
                              <a:rPr lang="es-AR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</m:e>
                    </m:func>
                  </m:oMath>
                </m:oMathPara>
              </a14:m>
              <a:endParaRPr lang="es-AR" sz="1600"/>
            </a:p>
          </xdr:txBody>
        </xdr:sp>
      </mc:Choice>
      <mc:Fallback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FA275EA-ABC7-487E-A81D-11F96F4BAF8C}"/>
                </a:ext>
              </a:extLst>
            </xdr:cNvPr>
            <xdr:cNvSpPr txBox="1"/>
          </xdr:nvSpPr>
          <xdr:spPr>
            <a:xfrm>
              <a:off x="4924425" y="8534400"/>
              <a:ext cx="2638425" cy="492635"/>
            </a:xfrm>
            <a:prstGeom prst="rect">
              <a:avLst/>
            </a:prstGeom>
            <a:solidFill>
              <a:schemeClr val="accent2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AR" sz="1600" b="0" i="0">
                  <a:latin typeface="Cambria Math" panose="02040503050406030204" pitchFamily="18" charset="0"/>
                </a:rPr>
                <a:t>𝐺^𝐸/𝑅𝑇</a:t>
              </a:r>
              <a:r>
                <a:rPr lang="es-AR" sz="1600" i="0">
                  <a:latin typeface="Cambria Math" panose="02040503050406030204" pitchFamily="18" charset="0"/>
                </a:rPr>
                <a:t>=</a:t>
              </a:r>
              <a:r>
                <a:rPr lang="es-AR" sz="1600" b="0" i="0">
                  <a:latin typeface="Cambria Math" panose="02040503050406030204" pitchFamily="18" charset="0"/>
                </a:rPr>
                <a:t>𝑥_1  ln⁡〖</a:t>
              </a:r>
              <a:r>
                <a:rPr lang="es-AR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𝛾_</a:t>
              </a:r>
              <a:r>
                <a:rPr lang="es-AR" sz="1600" b="0" i="0">
                  <a:latin typeface="Cambria Math" panose="02040503050406030204" pitchFamily="18" charset="0"/>
                </a:rPr>
                <a:t>1 〗</a:t>
              </a:r>
              <a:r>
                <a:rPr lang="es-AR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es-AR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𝑥_</a:t>
              </a:r>
              <a:r>
                <a:rPr lang="es-AR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s-AR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 ln⁡〖𝛾_</a:t>
              </a:r>
              <a:r>
                <a:rPr lang="es-AR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s-AR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〗</a:t>
              </a:r>
              <a:endParaRPr lang="es-AR" sz="1600"/>
            </a:p>
          </xdr:txBody>
        </xdr:sp>
      </mc:Fallback>
    </mc:AlternateContent>
    <xdr:clientData/>
  </xdr:oneCellAnchor>
  <xdr:oneCellAnchor>
    <xdr:from>
      <xdr:col>5</xdr:col>
      <xdr:colOff>904876</xdr:colOff>
      <xdr:row>41</xdr:row>
      <xdr:rowOff>104775</xdr:rowOff>
    </xdr:from>
    <xdr:ext cx="1847850" cy="524759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F0F088A0-F510-4B1B-9AC5-A0140A1F3B7F}"/>
                </a:ext>
              </a:extLst>
            </xdr:cNvPr>
            <xdr:cNvSpPr txBox="1"/>
          </xdr:nvSpPr>
          <xdr:spPr>
            <a:xfrm>
              <a:off x="5324476" y="7915275"/>
              <a:ext cx="1847850" cy="524759"/>
            </a:xfrm>
            <a:prstGeom prst="rect">
              <a:avLst/>
            </a:prstGeom>
            <a:solidFill>
              <a:schemeClr val="accent2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AR" sz="16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AR" sz="110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𝛾</m:t>
                        </m:r>
                      </m:e>
                      <m:sub>
                        <m:r>
                          <a:rPr lang="es-AR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𝑖</m:t>
                        </m:r>
                      </m:sub>
                    </m:sSub>
                    <m:r>
                      <a:rPr lang="es-AR" sz="16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AR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AR" sz="1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𝑃</m:t>
                        </m:r>
                      </m:num>
                      <m:den>
                        <m:sSub>
                          <m:sSubPr>
                            <m:ctrlPr>
                              <a:rPr lang="es-AR" sz="1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sSubSup>
                          <m:sSubSupPr>
                            <m:ctrlPr>
                              <a:rPr lang="es-AR" sz="1600" i="1"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</m:e>
                          <m: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  <m:sup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𝑠𝑎𝑡</m:t>
                            </m:r>
                          </m:sup>
                        </m:sSubSup>
                      </m:den>
                    </m:f>
                  </m:oMath>
                </m:oMathPara>
              </a14:m>
              <a:endParaRPr lang="es-AR" sz="1600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F0F088A0-F510-4B1B-9AC5-A0140A1F3B7F}"/>
                </a:ext>
              </a:extLst>
            </xdr:cNvPr>
            <xdr:cNvSpPr txBox="1"/>
          </xdr:nvSpPr>
          <xdr:spPr>
            <a:xfrm>
              <a:off x="5324476" y="7915275"/>
              <a:ext cx="1847850" cy="524759"/>
            </a:xfrm>
            <a:prstGeom prst="rect">
              <a:avLst/>
            </a:prstGeom>
            <a:solidFill>
              <a:schemeClr val="accent2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A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𝛾</a:t>
              </a:r>
              <a:r>
                <a:rPr lang="es-AR" sz="16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_</a:t>
              </a:r>
              <a:r>
                <a:rPr lang="es-AR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𝑖</a:t>
              </a:r>
              <a:r>
                <a:rPr lang="es-AR" sz="1600" i="0">
                  <a:latin typeface="Cambria Math" panose="02040503050406030204" pitchFamily="18" charset="0"/>
                </a:rPr>
                <a:t>=(</a:t>
              </a:r>
              <a:r>
                <a:rPr lang="es-AR" sz="1600" b="0" i="0">
                  <a:latin typeface="Cambria Math" panose="02040503050406030204" pitchFamily="18" charset="0"/>
                </a:rPr>
                <a:t>𝑦_𝑖 𝑃)/(𝑥_𝑖 𝑃_𝑖^𝑠𝑎𝑡 )</a:t>
              </a:r>
              <a:endParaRPr lang="es-AR" sz="1600"/>
            </a:p>
          </xdr:txBody>
        </xdr:sp>
      </mc:Fallback>
    </mc:AlternateContent>
    <xdr:clientData/>
  </xdr:oneCellAnchor>
  <xdr:twoCellAnchor>
    <xdr:from>
      <xdr:col>17</xdr:col>
      <xdr:colOff>333374</xdr:colOff>
      <xdr:row>0</xdr:row>
      <xdr:rowOff>52387</xdr:rowOff>
    </xdr:from>
    <xdr:to>
      <xdr:col>23</xdr:col>
      <xdr:colOff>152399</xdr:colOff>
      <xdr:row>17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64F39CE7-9AD0-467C-B539-65E3ABDD9B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333375</xdr:colOff>
      <xdr:row>18</xdr:row>
      <xdr:rowOff>104775</xdr:rowOff>
    </xdr:from>
    <xdr:to>
      <xdr:col>23</xdr:col>
      <xdr:colOff>152400</xdr:colOff>
      <xdr:row>36</xdr:row>
      <xdr:rowOff>80963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B4C84494-AF77-4F5F-81C8-72106EE5F5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323850</xdr:colOff>
      <xdr:row>36</xdr:row>
      <xdr:rowOff>152400</xdr:rowOff>
    </xdr:from>
    <xdr:to>
      <xdr:col>23</xdr:col>
      <xdr:colOff>142875</xdr:colOff>
      <xdr:row>54</xdr:row>
      <xdr:rowOff>128588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B5D4D8FE-36A7-4AC3-917F-28437EF634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12</xdr:col>
      <xdr:colOff>114300</xdr:colOff>
      <xdr:row>0</xdr:row>
      <xdr:rowOff>142875</xdr:rowOff>
    </xdr:from>
    <xdr:ext cx="3724275" cy="534505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5FB66A1B-3EA1-4DB1-B8BC-7EF094372E40}"/>
                </a:ext>
              </a:extLst>
            </xdr:cNvPr>
            <xdr:cNvSpPr txBox="1"/>
          </xdr:nvSpPr>
          <xdr:spPr>
            <a:xfrm>
              <a:off x="12182475" y="142875"/>
              <a:ext cx="3724275" cy="534505"/>
            </a:xfrm>
            <a:prstGeom prst="rect">
              <a:avLst/>
            </a:prstGeom>
            <a:solidFill>
              <a:schemeClr val="accent2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AR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AR" sz="16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  <m:sup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sup>
                        </m:sSup>
                      </m:num>
                      <m:den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𝑅𝑇</m:t>
                        </m:r>
                        <m:sSub>
                          <m:sSubPr>
                            <m:ctrlPr>
                              <a:rPr lang="es-AR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  <m:sSub>
                          <m:sSubPr>
                            <m:ctrlPr>
                              <a:rPr lang="es-AR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den>
                    </m:f>
                    <m:r>
                      <a:rPr lang="es-AR" sz="160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AR" sz="1600" b="0" i="1">
                        <a:latin typeface="Cambria Math" panose="02040503050406030204" pitchFamily="18" charset="0"/>
                      </a:rPr>
                      <m:t>𝐴</m:t>
                    </m:r>
                    <m:r>
                      <a:rPr lang="es-AR" sz="16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AR" sz="1600" b="0" i="1">
                        <a:latin typeface="Cambria Math" panose="02040503050406030204" pitchFamily="18" charset="0"/>
                      </a:rPr>
                      <m:t>𝐵</m:t>
                    </m:r>
                    <m:d>
                      <m:dPr>
                        <m:ctrlPr>
                          <a:rPr lang="es-AR" sz="16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s-AR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s-AR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e>
                    </m:d>
                    <m:r>
                      <a:rPr lang="es-AR" sz="16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AR" sz="1600" b="0" i="1">
                        <a:latin typeface="Cambria Math" panose="02040503050406030204" pitchFamily="18" charset="0"/>
                      </a:rPr>
                      <m:t>𝐶</m:t>
                    </m:r>
                    <m:sSup>
                      <m:sSupPr>
                        <m:ctrlPr>
                          <a:rPr lang="es-AR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AR" sz="16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s-AR" sz="16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AR" sz="16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es-AR" sz="1600" b="0" i="1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sub>
                            </m:s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s-AR" sz="16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AR" sz="16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es-AR" sz="16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s-AR" sz="1600"/>
            </a:p>
          </xdr:txBody>
        </xdr:sp>
      </mc:Choice>
      <mc:Fallback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5FB66A1B-3EA1-4DB1-B8BC-7EF094372E40}"/>
                </a:ext>
              </a:extLst>
            </xdr:cNvPr>
            <xdr:cNvSpPr txBox="1"/>
          </xdr:nvSpPr>
          <xdr:spPr>
            <a:xfrm>
              <a:off x="12182475" y="142875"/>
              <a:ext cx="3724275" cy="534505"/>
            </a:xfrm>
            <a:prstGeom prst="rect">
              <a:avLst/>
            </a:prstGeom>
            <a:solidFill>
              <a:schemeClr val="accent2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AR" sz="1600" b="0" i="0">
                  <a:latin typeface="Cambria Math" panose="02040503050406030204" pitchFamily="18" charset="0"/>
                </a:rPr>
                <a:t>𝐺^𝐸/(𝑅𝑇𝑥_1 𝑥_2 )</a:t>
              </a:r>
              <a:r>
                <a:rPr lang="es-AR" sz="1600" i="0">
                  <a:latin typeface="Cambria Math" panose="02040503050406030204" pitchFamily="18" charset="0"/>
                </a:rPr>
                <a:t>=</a:t>
              </a:r>
              <a:r>
                <a:rPr lang="es-AR" sz="1600" b="0" i="0">
                  <a:latin typeface="Cambria Math" panose="02040503050406030204" pitchFamily="18" charset="0"/>
                </a:rPr>
                <a:t>𝐴+𝐵(𝑥_1−𝑥_2 )+𝐶(𝑥_1−𝑥_2 )^2</a:t>
              </a:r>
              <a:endParaRPr lang="es-AR" sz="1600"/>
            </a:p>
          </xdr:txBody>
        </xdr:sp>
      </mc:Fallback>
    </mc:AlternateContent>
    <xdr:clientData/>
  </xdr:oneCellAnchor>
  <xdr:oneCellAnchor>
    <xdr:from>
      <xdr:col>7</xdr:col>
      <xdr:colOff>190500</xdr:colOff>
      <xdr:row>6</xdr:row>
      <xdr:rowOff>61912</xdr:rowOff>
    </xdr:from>
    <xdr:ext cx="2627322" cy="495841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4902C016-2820-4EE4-A9DF-CC5CC2EF34ED}"/>
                </a:ext>
              </a:extLst>
            </xdr:cNvPr>
            <xdr:cNvSpPr txBox="1"/>
          </xdr:nvSpPr>
          <xdr:spPr>
            <a:xfrm>
              <a:off x="7086600" y="1214437"/>
              <a:ext cx="2627322" cy="495841"/>
            </a:xfrm>
            <a:prstGeom prst="rect">
              <a:avLst/>
            </a:prstGeom>
            <a:solidFill>
              <a:schemeClr val="accent2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s-AR" sz="16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sSub>
                          <m:sSubPr>
                            <m:ctrlPr>
                              <a:rPr lang="es-AR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AR" sz="1600" b="0" i="0">
                                <a:latin typeface="Cambria Math" panose="02040503050406030204" pitchFamily="18" charset="0"/>
                              </a:rPr>
                              <m:t>log</m:t>
                            </m:r>
                          </m:e>
                          <m:sub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sub>
                        </m:sSub>
                      </m:fName>
                      <m:e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𝑃</m:t>
                        </m:r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𝑏𝑎𝑟</m:t>
                        </m:r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</m:func>
                    <m:r>
                      <a:rPr lang="es-AR" sz="16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AR" sz="1600" b="0" i="1">
                        <a:latin typeface="Cambria Math" panose="02040503050406030204" pitchFamily="18" charset="0"/>
                      </a:rPr>
                      <m:t>𝐴</m:t>
                    </m:r>
                    <m:r>
                      <a:rPr lang="es-AR" sz="1600" b="0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AR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𝐵</m:t>
                        </m:r>
                      </m:num>
                      <m:den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𝑇</m:t>
                        </m:r>
                        <m:d>
                          <m:dPr>
                            <m:ctrlPr>
                              <a:rPr lang="es-AR" sz="16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AR" sz="16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</m:d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AR" sz="1600" b="0" i="1">
                            <a:latin typeface="Cambria Math" panose="02040503050406030204" pitchFamily="18" charset="0"/>
                          </a:rPr>
                          <m:t>𝐶</m:t>
                        </m:r>
                      </m:den>
                    </m:f>
                  </m:oMath>
                </m:oMathPara>
              </a14:m>
              <a:endParaRPr lang="es-AR" sz="1600"/>
            </a:p>
          </xdr:txBody>
        </xdr:sp>
      </mc:Choice>
      <mc:Fallback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4902C016-2820-4EE4-A9DF-CC5CC2EF34ED}"/>
                </a:ext>
              </a:extLst>
            </xdr:cNvPr>
            <xdr:cNvSpPr txBox="1"/>
          </xdr:nvSpPr>
          <xdr:spPr>
            <a:xfrm>
              <a:off x="7086600" y="1214437"/>
              <a:ext cx="2627322" cy="495841"/>
            </a:xfrm>
            <a:prstGeom prst="rect">
              <a:avLst/>
            </a:prstGeom>
            <a:solidFill>
              <a:schemeClr val="accent2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AR" sz="1600" b="0" i="0">
                  <a:latin typeface="Cambria Math" panose="02040503050406030204" pitchFamily="18" charset="0"/>
                </a:rPr>
                <a:t>log_10⁡〖𝑃(𝑏𝑎𝑟)〗=𝐴−𝐵/(𝑇(𝐾)+𝐶)</a:t>
              </a:r>
              <a:endParaRPr lang="es-AR" sz="16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XSEOS\XSEOS-Add-in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"/>
      <sheetName val="Regular solution"/>
      <sheetName val="Flory-Huggins"/>
      <sheetName val="Wilson"/>
      <sheetName val="T-K-Wilson"/>
      <sheetName val="NRTL"/>
      <sheetName val="UNIQUAC"/>
      <sheetName val="UNIFAC"/>
      <sheetName val="Modified UNIFAC"/>
      <sheetName val="van der Waals"/>
      <sheetName val="Redlich-Kwong"/>
      <sheetName val="Soave (SRK)"/>
      <sheetName val="Peng-Robinson"/>
      <sheetName val="Stryjek-Vera"/>
      <sheetName val="PSRK"/>
      <sheetName val="MTC"/>
    </sheetNames>
    <definedNames>
      <definedName name="margules"/>
      <definedName name="margulesxs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6719-1ED8-47B9-AB91-DB7915CE436D}">
  <dimension ref="A1:AF41"/>
  <sheetViews>
    <sheetView tabSelected="1" topLeftCell="I1" workbookViewId="0">
      <selection activeCell="V11" sqref="V11"/>
    </sheetView>
  </sheetViews>
  <sheetFormatPr baseColWidth="10" defaultRowHeight="15" x14ac:dyDescent="0.25"/>
  <cols>
    <col min="1" max="1" width="13.42578125" bestFit="1" customWidth="1"/>
    <col min="2" max="2" width="18.5703125" bestFit="1" customWidth="1"/>
    <col min="6" max="7" width="18.5703125" bestFit="1" customWidth="1"/>
    <col min="8" max="8" width="15" customWidth="1"/>
    <col min="9" max="10" width="12.5703125" bestFit="1" customWidth="1"/>
    <col min="11" max="11" width="17.5703125" bestFit="1" customWidth="1"/>
    <col min="12" max="12" width="19.85546875" customWidth="1"/>
    <col min="13" max="15" width="16.42578125" bestFit="1" customWidth="1"/>
    <col min="16" max="16" width="17.42578125" bestFit="1" customWidth="1"/>
    <col min="17" max="17" width="15.42578125" bestFit="1" customWidth="1"/>
    <col min="18" max="18" width="18.5703125" bestFit="1" customWidth="1"/>
  </cols>
  <sheetData>
    <row r="1" spans="1:32" x14ac:dyDescent="0.25">
      <c r="A1" s="6" t="s">
        <v>31</v>
      </c>
      <c r="B1" s="7"/>
      <c r="C1" s="8"/>
      <c r="F1" s="6" t="s">
        <v>32</v>
      </c>
      <c r="G1" s="7"/>
      <c r="H1" s="8"/>
      <c r="K1" s="6" t="s">
        <v>34</v>
      </c>
      <c r="L1" s="8"/>
    </row>
    <row r="2" spans="1:32" x14ac:dyDescent="0.25">
      <c r="A2" s="9"/>
      <c r="B2" s="10" t="s">
        <v>12</v>
      </c>
      <c r="C2" s="11" t="s">
        <v>11</v>
      </c>
      <c r="F2" s="9"/>
      <c r="G2" s="10" t="s">
        <v>12</v>
      </c>
      <c r="H2" s="11" t="s">
        <v>11</v>
      </c>
      <c r="K2" s="9" t="s">
        <v>0</v>
      </c>
      <c r="L2" s="11">
        <v>765.70069000000001</v>
      </c>
    </row>
    <row r="3" spans="1:32" x14ac:dyDescent="0.25">
      <c r="A3" s="9" t="s">
        <v>6</v>
      </c>
      <c r="B3" s="10">
        <v>535.20000000000005</v>
      </c>
      <c r="C3" s="11">
        <v>592</v>
      </c>
      <c r="F3" s="9" t="s">
        <v>0</v>
      </c>
      <c r="G3" s="10">
        <v>3.9893999999999998</v>
      </c>
      <c r="H3" s="11">
        <v>4.0824499999999997</v>
      </c>
      <c r="K3" s="9" t="s">
        <v>1</v>
      </c>
      <c r="L3" s="11">
        <v>-233.74019999999999</v>
      </c>
    </row>
    <row r="4" spans="1:32" ht="15.75" thickBot="1" x14ac:dyDescent="0.3">
      <c r="A4" s="9" t="s">
        <v>7</v>
      </c>
      <c r="B4" s="10">
        <v>42.2</v>
      </c>
      <c r="C4" s="11">
        <v>41.1</v>
      </c>
      <c r="F4" s="9" t="s">
        <v>1</v>
      </c>
      <c r="G4" s="10">
        <v>1150.2070000000001</v>
      </c>
      <c r="H4" s="11">
        <v>1346.3820000000001</v>
      </c>
      <c r="K4" s="12" t="s">
        <v>2</v>
      </c>
      <c r="L4" s="14">
        <v>0</v>
      </c>
    </row>
    <row r="5" spans="1:32" x14ac:dyDescent="0.25">
      <c r="A5" s="9" t="s">
        <v>8</v>
      </c>
      <c r="B5" s="10">
        <v>0.32</v>
      </c>
      <c r="C5" s="11">
        <v>0.26300000000000001</v>
      </c>
      <c r="F5" s="9" t="s">
        <v>2</v>
      </c>
      <c r="G5" s="10">
        <v>-63.904000000000003</v>
      </c>
      <c r="H5" s="11">
        <v>-53.508000000000003</v>
      </c>
    </row>
    <row r="6" spans="1:32" x14ac:dyDescent="0.25">
      <c r="A6" s="9" t="s">
        <v>9</v>
      </c>
      <c r="B6" s="10">
        <v>0</v>
      </c>
      <c r="C6" s="11">
        <v>0</v>
      </c>
      <c r="F6" s="9"/>
      <c r="G6" s="10"/>
      <c r="H6" s="11"/>
    </row>
    <row r="7" spans="1:32" ht="15.75" thickBot="1" x14ac:dyDescent="0.3">
      <c r="A7" s="12"/>
      <c r="B7" s="13">
        <v>0</v>
      </c>
      <c r="C7" s="14">
        <v>0</v>
      </c>
      <c r="F7" s="9" t="s">
        <v>3</v>
      </c>
      <c r="G7" s="10">
        <f>G3-(G4/(B11+G5))</f>
        <v>-0.44733962182637388</v>
      </c>
      <c r="H7" s="11"/>
    </row>
    <row r="8" spans="1:32" ht="15.75" thickBot="1" x14ac:dyDescent="0.3">
      <c r="F8" s="9" t="s">
        <v>4</v>
      </c>
      <c r="G8" s="10">
        <f>H3-(H4/(B11+H5))</f>
        <v>-0.91077064070137492</v>
      </c>
      <c r="H8" s="11"/>
    </row>
    <row r="9" spans="1:32" x14ac:dyDescent="0.25">
      <c r="A9" s="6" t="s">
        <v>30</v>
      </c>
      <c r="B9" s="8"/>
      <c r="F9" s="9"/>
      <c r="G9" s="10"/>
      <c r="H9" s="11"/>
      <c r="AF9" s="15"/>
    </row>
    <row r="10" spans="1:32" x14ac:dyDescent="0.25">
      <c r="A10" s="9" t="s">
        <v>24</v>
      </c>
      <c r="B10" s="11">
        <v>8.3140000000000001</v>
      </c>
      <c r="F10" s="9" t="s">
        <v>13</v>
      </c>
      <c r="G10" s="10">
        <f>10^(G7)</f>
        <v>0.35699355709331937</v>
      </c>
      <c r="H10" s="11"/>
    </row>
    <row r="11" spans="1:32" ht="15.75" thickBot="1" x14ac:dyDescent="0.3">
      <c r="A11" s="12" t="s">
        <v>25</v>
      </c>
      <c r="B11" s="14">
        <v>323.14999999999998</v>
      </c>
      <c r="F11" s="12" t="s">
        <v>14</v>
      </c>
      <c r="G11" s="13">
        <f>10^(G8)</f>
        <v>0.12280876367110301</v>
      </c>
      <c r="H11" s="14"/>
    </row>
    <row r="13" spans="1:32" x14ac:dyDescent="0.25">
      <c r="A13" s="1" t="s">
        <v>10</v>
      </c>
      <c r="B13" s="1" t="s">
        <v>17</v>
      </c>
      <c r="C13" s="1" t="s">
        <v>18</v>
      </c>
      <c r="D13" s="1" t="s">
        <v>19</v>
      </c>
      <c r="E13" s="1" t="s">
        <v>20</v>
      </c>
      <c r="F13" s="5" t="s">
        <v>16</v>
      </c>
      <c r="G13" s="5" t="s">
        <v>15</v>
      </c>
      <c r="H13" s="5" t="s">
        <v>5</v>
      </c>
      <c r="I13" s="4" t="s">
        <v>23</v>
      </c>
      <c r="J13" s="4" t="s">
        <v>23</v>
      </c>
      <c r="K13" s="4" t="s">
        <v>21</v>
      </c>
      <c r="L13" s="4" t="s">
        <v>22</v>
      </c>
      <c r="M13" s="4" t="s">
        <v>26</v>
      </c>
      <c r="N13" s="4" t="s">
        <v>27</v>
      </c>
      <c r="O13" s="4" t="s">
        <v>28</v>
      </c>
      <c r="P13" s="4" t="s">
        <v>29</v>
      </c>
      <c r="Q13" s="4" t="s">
        <v>33</v>
      </c>
    </row>
    <row r="14" spans="1:32" x14ac:dyDescent="0.25">
      <c r="A14" s="2">
        <v>0.35699355999999999</v>
      </c>
      <c r="B14" s="3">
        <f>1-C14</f>
        <v>1</v>
      </c>
      <c r="C14" s="3">
        <v>0</v>
      </c>
      <c r="D14" s="3">
        <f>1-E14</f>
        <v>1</v>
      </c>
      <c r="E14" s="3">
        <v>0</v>
      </c>
      <c r="F14" s="5">
        <f>(D14*A14)/(B14*$G$10)</f>
        <v>1.0000000081421094</v>
      </c>
      <c r="G14" s="5" t="e">
        <f>(E14*A14)/(C14*$G$11)</f>
        <v>#DIV/0!</v>
      </c>
      <c r="H14" s="5">
        <v>0</v>
      </c>
      <c r="I14" s="4" cm="1">
        <f t="array" ref="I14:J14">[1]!margules($B$10,$B$11,B14:C14,$L$2:$L$4)</f>
        <v>0</v>
      </c>
      <c r="J14" s="4">
        <v>0.19800000305210644</v>
      </c>
      <c r="K14" s="4">
        <f>EXP(I14)</f>
        <v>1</v>
      </c>
      <c r="L14" s="4">
        <f>EXP(J14)</f>
        <v>1.2189623975420458</v>
      </c>
      <c r="M14" s="4" cm="1">
        <f t="array" ref="M14:P14">[1]!margulesxs($B$10,$B$11,B14:C14,$L$2:$L$4)</f>
        <v>0</v>
      </c>
      <c r="N14" s="4">
        <v>0</v>
      </c>
      <c r="O14" s="4">
        <v>0</v>
      </c>
      <c r="P14" s="4">
        <v>0</v>
      </c>
    </row>
    <row r="15" spans="1:32" x14ac:dyDescent="0.25">
      <c r="A15" s="2">
        <v>0.35048999999999997</v>
      </c>
      <c r="B15" s="3">
        <f>1-C15</f>
        <v>0.95369999999999999</v>
      </c>
      <c r="C15" s="3">
        <v>4.6300000000000001E-2</v>
      </c>
      <c r="D15" s="3">
        <f>1-E15</f>
        <v>0.97870000000000001</v>
      </c>
      <c r="E15" s="3">
        <v>2.1299999999999999E-2</v>
      </c>
      <c r="F15" s="5">
        <f>(D15*A15)/(B15*$G$10)</f>
        <v>1.0075185685434447</v>
      </c>
      <c r="G15" s="5">
        <f>(E15*A15)/(C15*$G$11)</f>
        <v>1.3129400145141552</v>
      </c>
      <c r="H15" s="5">
        <f>B15*LN(F15)+C15*LN(G15)</f>
        <v>1.9749687843549187E-2</v>
      </c>
      <c r="I15" s="4" cm="1">
        <f t="array" ref="I15:J15">[1]!margules($B$10,$B$11,B15:C15,$L$2:$L$4)</f>
        <v>8.5988574240682529E-5</v>
      </c>
      <c r="J15" s="4">
        <v>0.19474458441321918</v>
      </c>
      <c r="K15" s="4">
        <f t="shared" ref="K15:K41" si="0">EXP(I15)</f>
        <v>1.0000859922713641</v>
      </c>
      <c r="L15" s="4">
        <f t="shared" ref="L15:L41" si="1">EXP(J15)</f>
        <v>1.2150006167593159</v>
      </c>
      <c r="M15" s="4" cm="1">
        <f t="array" ref="M15:P15">[1]!margulesxs($B$10,$B$11,B15:C15,$L$2:$L$4)</f>
        <v>9.0986815615853867E-3</v>
      </c>
      <c r="N15" s="4">
        <v>9.0986815615853867E-3</v>
      </c>
      <c r="O15" s="4">
        <v>0</v>
      </c>
      <c r="P15" s="4">
        <v>0</v>
      </c>
    </row>
    <row r="16" spans="1:32" x14ac:dyDescent="0.25">
      <c r="A16" s="2">
        <v>0.34121000000000001</v>
      </c>
      <c r="B16" s="3">
        <f>1-C16</f>
        <v>0.91069999999999995</v>
      </c>
      <c r="C16" s="3">
        <v>8.9300000000000004E-2</v>
      </c>
      <c r="D16" s="3">
        <f>1-E16</f>
        <v>0.95899999999999996</v>
      </c>
      <c r="E16" s="3">
        <v>4.1000000000000002E-2</v>
      </c>
      <c r="F16" s="5">
        <f>(D16*A16)/(B16*$G$10)</f>
        <v>1.0064788269496523</v>
      </c>
      <c r="G16" s="5">
        <f>(E16*A16)/(C16*$G$11)</f>
        <v>1.2756301907646448</v>
      </c>
      <c r="H16" s="5">
        <f>B16*LN(F16)+C16*LN(G16)</f>
        <v>2.7620457364627492E-2</v>
      </c>
      <c r="I16" s="4" cm="1">
        <f t="array" ref="I16:J16">[1]!margules($B$10,$B$11,B16:C16,$L$2:$L$4)</f>
        <v>4.3920628242547128E-4</v>
      </c>
      <c r="J16" s="4">
        <v>0.18999012366224424</v>
      </c>
      <c r="K16" s="4">
        <f t="shared" si="0"/>
        <v>1.0004393027476268</v>
      </c>
      <c r="L16" s="4">
        <f t="shared" si="1"/>
        <v>1.2092376547587702</v>
      </c>
      <c r="M16" s="4" cm="1">
        <f t="array" ref="M16:P16">[1]!margulesxs($B$10,$B$11,B16:C16,$L$2:$L$4)</f>
        <v>1.7366103204443286E-2</v>
      </c>
      <c r="N16" s="4">
        <v>1.7366103204443286E-2</v>
      </c>
      <c r="O16" s="4">
        <v>0</v>
      </c>
      <c r="P16" s="4">
        <v>0</v>
      </c>
    </row>
    <row r="17" spans="1:16" x14ac:dyDescent="0.25">
      <c r="A17" s="2">
        <v>0.33140999999999998</v>
      </c>
      <c r="B17" s="3">
        <f>1-C17</f>
        <v>0.86349999999999993</v>
      </c>
      <c r="C17" s="3">
        <v>0.13650000000000001</v>
      </c>
      <c r="D17" s="3">
        <f>1-E17</f>
        <v>0.93759999999999999</v>
      </c>
      <c r="E17" s="3">
        <v>6.2399999999999997E-2</v>
      </c>
      <c r="F17" s="5">
        <f>(D17*A17)/(B17*$G$10)</f>
        <v>1.007999896055042</v>
      </c>
      <c r="G17" s="5">
        <f>(E17*A17)/(C17*$G$11)</f>
        <v>1.233639275870039</v>
      </c>
      <c r="H17" s="5">
        <f>B17*LN(F17)+C17*LN(G17)</f>
        <v>3.5541134124925329E-2</v>
      </c>
      <c r="I17" s="4" cm="1">
        <f t="array" ref="I17:J17">[1]!margules($B$10,$B$11,B17:C17,$L$2:$L$4)</f>
        <v>1.3322433143457091E-3</v>
      </c>
      <c r="J17" s="4">
        <v>0.1830542091423295</v>
      </c>
      <c r="K17" s="4">
        <f t="shared" si="0"/>
        <v>1.0013331311446949</v>
      </c>
      <c r="L17" s="4">
        <f t="shared" si="1"/>
        <v>1.200879504964397</v>
      </c>
      <c r="M17" s="4" cm="1">
        <f t="array" ref="M17:P17">[1]!margulesxs($B$10,$B$11,B17:C17,$L$2:$L$4)</f>
        <v>2.6137291649865498E-2</v>
      </c>
      <c r="N17" s="4">
        <v>2.6137291649865498E-2</v>
      </c>
      <c r="O17" s="4">
        <v>0</v>
      </c>
      <c r="P17" s="4">
        <v>0</v>
      </c>
    </row>
    <row r="18" spans="1:16" x14ac:dyDescent="0.25">
      <c r="A18" s="2">
        <v>0.31723000000000001</v>
      </c>
      <c r="B18" s="3">
        <f>1-C18</f>
        <v>0.79339999999999999</v>
      </c>
      <c r="C18" s="3">
        <v>0.20660000000000001</v>
      </c>
      <c r="D18" s="3">
        <f>1-E18</f>
        <v>0.90480000000000005</v>
      </c>
      <c r="E18" s="3">
        <v>9.5200000000000007E-2</v>
      </c>
      <c r="F18" s="5">
        <f>(D18*A18)/(B18*$G$10)</f>
        <v>1.0133845267617978</v>
      </c>
      <c r="G18" s="5">
        <f>(E18*A18)/(C18*$G$11)</f>
        <v>1.1902865415869062</v>
      </c>
      <c r="H18" s="5">
        <f>B18*LN(F18)+C18*LN(G18)</f>
        <v>4.6537339060148536E-2</v>
      </c>
      <c r="I18" s="4" cm="1">
        <f t="array" ref="I18:J18">[1]!margules($B$10,$B$11,B18:C18,$L$2:$L$4)</f>
        <v>4.0932171650313624E-3</v>
      </c>
      <c r="J18" s="4">
        <v>0.16989559815245106</v>
      </c>
      <c r="K18" s="4">
        <f t="shared" si="0"/>
        <v>1.0041016058200352</v>
      </c>
      <c r="L18" s="4">
        <f t="shared" si="1"/>
        <v>1.185181109763515</v>
      </c>
      <c r="M18" s="4" cm="1">
        <f t="array" ref="M18:P18">[1]!margulesxs($B$10,$B$11,B18:C18,$L$2:$L$4)</f>
        <v>3.8347989077032275E-2</v>
      </c>
      <c r="N18" s="4">
        <v>3.8347989077032275E-2</v>
      </c>
      <c r="O18" s="4">
        <v>0</v>
      </c>
      <c r="P18" s="4">
        <v>0</v>
      </c>
    </row>
    <row r="19" spans="1:16" x14ac:dyDescent="0.25">
      <c r="A19" s="2">
        <v>0.309</v>
      </c>
      <c r="B19" s="3">
        <f>1-C19</f>
        <v>0.75239999999999996</v>
      </c>
      <c r="C19" s="3">
        <v>0.24759999999999999</v>
      </c>
      <c r="D19" s="3">
        <f>1-E19</f>
        <v>0.88460000000000005</v>
      </c>
      <c r="E19" s="3">
        <v>0.1154</v>
      </c>
      <c r="F19" s="5">
        <f>(D19*A19)/(B19*$G$10)</f>
        <v>1.017644874139586</v>
      </c>
      <c r="G19" s="5">
        <f>(E19*A19)/(C19*$G$11)</f>
        <v>1.1726928806887984</v>
      </c>
      <c r="H19" s="5">
        <f>B19*LN(F19)+C19*LN(G19)</f>
        <v>5.2603587800891603E-2</v>
      </c>
      <c r="I19" s="4" cm="1">
        <f t="array" ref="I19:J19">[1]!margules($B$10,$B$11,B19:C19,$L$2:$L$4)</f>
        <v>6.7537372458991345E-3</v>
      </c>
      <c r="J19" s="4">
        <v>0.1608673293554328</v>
      </c>
      <c r="K19" s="4">
        <f t="shared" si="0"/>
        <v>1.0067765951590977</v>
      </c>
      <c r="L19" s="4">
        <f t="shared" si="1"/>
        <v>1.1745291329395471</v>
      </c>
      <c r="M19" s="4" cm="1">
        <f t="array" ref="M19:P19">[1]!margulesxs($B$10,$B$11,B19:C19,$L$2:$L$4)</f>
        <v>4.4912262652219682E-2</v>
      </c>
      <c r="N19" s="4">
        <v>4.4912262652219682E-2</v>
      </c>
      <c r="O19" s="4">
        <v>0</v>
      </c>
      <c r="P19" s="4">
        <v>0</v>
      </c>
    </row>
    <row r="20" spans="1:16" x14ac:dyDescent="0.25">
      <c r="A20" s="2">
        <v>0.30097999999999997</v>
      </c>
      <c r="B20" s="3">
        <f>1-C20</f>
        <v>0.71350000000000002</v>
      </c>
      <c r="C20" s="3">
        <v>0.28649999999999998</v>
      </c>
      <c r="D20" s="3">
        <f>1-E20</f>
        <v>0.8639</v>
      </c>
      <c r="E20" s="3">
        <v>0.1361</v>
      </c>
      <c r="F20" s="5">
        <f>(D20*A20)/(B20*$G$10)</f>
        <v>1.0208143259454523</v>
      </c>
      <c r="G20" s="5">
        <f>(E20*A20)/(C20*$G$11)</f>
        <v>1.1642380192472832</v>
      </c>
      <c r="H20" s="5">
        <f>B20*LN(F20)+C20*LN(G20)</f>
        <v>5.8265718017486139E-2</v>
      </c>
      <c r="I20" s="4" cm="1">
        <f t="array" ref="I20:J20">[1]!margules($B$10,$B$11,B20:C20,$L$2:$L$4)</f>
        <v>1.015373904529002E-2</v>
      </c>
      <c r="J20" s="4">
        <v>0.15155480300262666</v>
      </c>
      <c r="K20" s="4">
        <f t="shared" si="0"/>
        <v>1.0102054631697808</v>
      </c>
      <c r="L20" s="4">
        <f t="shared" si="1"/>
        <v>1.1636420711417654</v>
      </c>
      <c r="M20" s="4" cm="1">
        <f t="array" ref="M20:P20">[1]!margulesxs($B$10,$B$11,B20:C20,$L$2:$L$4)</f>
        <v>5.066514386906696E-2</v>
      </c>
      <c r="N20" s="4">
        <v>5.066514386906696E-2</v>
      </c>
      <c r="O20" s="4">
        <v>0</v>
      </c>
      <c r="P20" s="4">
        <v>0</v>
      </c>
    </row>
    <row r="21" spans="1:16" x14ac:dyDescent="0.25">
      <c r="A21" s="2">
        <v>0.29371999999999998</v>
      </c>
      <c r="B21" s="3">
        <f>1-C21</f>
        <v>0.67799999999999994</v>
      </c>
      <c r="C21" s="3">
        <v>0.32200000000000001</v>
      </c>
      <c r="D21" s="3">
        <f>1-E21</f>
        <v>0.84450000000000003</v>
      </c>
      <c r="E21" s="3">
        <v>0.1555</v>
      </c>
      <c r="F21" s="5">
        <f>(D21*A21)/(B21*$G$10)</f>
        <v>1.0248094026152588</v>
      </c>
      <c r="G21" s="5">
        <f>(E21*A21)/(C21*$G$11)</f>
        <v>1.1549912175497019</v>
      </c>
      <c r="H21" s="5">
        <f>B21*LN(F21)+C21*LN(G21)</f>
        <v>6.3013368725867505E-2</v>
      </c>
      <c r="I21" s="4" cm="1">
        <f t="array" ref="I21:J21">[1]!margules($B$10,$B$11,B21:C21,$L$2:$L$4)</f>
        <v>1.4106830941941609E-2</v>
      </c>
      <c r="J21" s="4">
        <v>0.14252778112862444</v>
      </c>
      <c r="K21" s="4">
        <f t="shared" si="0"/>
        <v>1.0142068018191652</v>
      </c>
      <c r="L21" s="4">
        <f t="shared" si="1"/>
        <v>1.153185117296436</v>
      </c>
      <c r="M21" s="4" cm="1">
        <f t="array" ref="M21:P21">[1]!margulesxs($B$10,$B$11,B21:C21,$L$2:$L$4)</f>
        <v>5.5458376902053484E-2</v>
      </c>
      <c r="N21" s="4">
        <v>5.5458376902053484E-2</v>
      </c>
      <c r="O21" s="4">
        <v>0</v>
      </c>
      <c r="P21" s="4">
        <v>0</v>
      </c>
    </row>
    <row r="22" spans="1:16" x14ac:dyDescent="0.25">
      <c r="A22" s="2">
        <v>0.28626000000000001</v>
      </c>
      <c r="B22" s="3">
        <f>1-C22</f>
        <v>0.64229999999999998</v>
      </c>
      <c r="C22" s="3">
        <v>0.35770000000000002</v>
      </c>
      <c r="D22" s="3">
        <f>1-E22</f>
        <v>0.82379999999999998</v>
      </c>
      <c r="E22" s="3">
        <v>0.1762</v>
      </c>
      <c r="F22" s="5">
        <f>(D22*A22)/(B22*$G$10)</f>
        <v>1.0284523014609241</v>
      </c>
      <c r="G22" s="5">
        <f>(E22*A22)/(C22*$G$11)</f>
        <v>1.1482019274565554</v>
      </c>
      <c r="H22" s="5">
        <f>B22*LN(F22)+C22*LN(G22)</f>
        <v>6.7452890416166728E-2</v>
      </c>
      <c r="I22" s="4" cm="1">
        <f t="array" ref="I22:J22">[1]!margules($B$10,$B$11,B22:C22,$L$2:$L$4)</f>
        <v>1.8997860107155966E-2</v>
      </c>
      <c r="J22" s="4">
        <v>0.13303872870807595</v>
      </c>
      <c r="K22" s="4">
        <f t="shared" si="0"/>
        <v>1.0191794676802248</v>
      </c>
      <c r="L22" s="4">
        <f t="shared" si="1"/>
        <v>1.1422942370542781</v>
      </c>
      <c r="M22" s="4" cm="1">
        <f t="array" ref="M22:P22">[1]!margulesxs($B$10,$B$11,B22:C22,$L$2:$L$4)</f>
        <v>5.9790278805705047E-2</v>
      </c>
      <c r="N22" s="4">
        <v>5.9790278805705047E-2</v>
      </c>
      <c r="O22" s="4">
        <v>0</v>
      </c>
      <c r="P22" s="4">
        <v>0</v>
      </c>
    </row>
    <row r="23" spans="1:16" x14ac:dyDescent="0.25">
      <c r="A23" s="2">
        <v>0.27943000000000001</v>
      </c>
      <c r="B23" s="3">
        <f>1-C23</f>
        <v>0.6099</v>
      </c>
      <c r="C23" s="3">
        <v>0.3901</v>
      </c>
      <c r="D23" s="3">
        <f>1-E23</f>
        <v>0.80499999999999994</v>
      </c>
      <c r="E23" s="3">
        <v>0.19500000000000001</v>
      </c>
      <c r="F23" s="5">
        <f>(D23*A23)/(B23*$G$10)</f>
        <v>1.0331179316563821</v>
      </c>
      <c r="G23" s="5">
        <f>(E23*A23)/(C23*$G$11)</f>
        <v>1.1373714761796812</v>
      </c>
      <c r="H23" s="5">
        <f>B23*LN(F23)+C23*LN(G23)</f>
        <v>7.0084988265564307E-2</v>
      </c>
      <c r="I23" s="4" cm="1">
        <f t="array" ref="I23:J23">[1]!margules($B$10,$B$11,B23:C23,$L$2:$L$4)</f>
        <v>2.4311168307738839E-2</v>
      </c>
      <c r="J23" s="4">
        <v>0.12414944493956818</v>
      </c>
      <c r="K23" s="4">
        <f t="shared" si="0"/>
        <v>1.0246090941694384</v>
      </c>
      <c r="L23" s="4">
        <f t="shared" si="1"/>
        <v>1.1321850576843389</v>
      </c>
      <c r="M23" s="4" cm="1">
        <f t="array" ref="M23:P23">[1]!margulesxs($B$10,$B$11,B23:C23,$L$2:$L$4)</f>
        <v>6.325808002181546E-2</v>
      </c>
      <c r="N23" s="4">
        <v>6.325808002181546E-2</v>
      </c>
      <c r="O23" s="4">
        <v>0</v>
      </c>
      <c r="P23" s="4">
        <v>0</v>
      </c>
    </row>
    <row r="24" spans="1:16" x14ac:dyDescent="0.25">
      <c r="A24" s="2">
        <v>0.27199000000000001</v>
      </c>
      <c r="B24" s="3">
        <f>1-C24</f>
        <v>0.57369999999999999</v>
      </c>
      <c r="C24" s="3">
        <v>0.42630000000000001</v>
      </c>
      <c r="D24" s="3">
        <f>1-E24</f>
        <v>0.78349999999999997</v>
      </c>
      <c r="E24" s="3">
        <v>0.2165</v>
      </c>
      <c r="F24" s="5">
        <f>(D24*A24)/(B24*$G$10)</f>
        <v>1.0405110813755178</v>
      </c>
      <c r="G24" s="5">
        <f>(E24*A24)/(C24*$G$11)</f>
        <v>1.12477627140749</v>
      </c>
      <c r="H24" s="5">
        <f>B24*LN(F24)+C24*LN(G24)</f>
        <v>7.2908905511014296E-2</v>
      </c>
      <c r="I24" s="4" cm="1">
        <f t="array" ref="I24:J24">[1]!margules($B$10,$B$11,B24:C24,$L$2:$L$4)</f>
        <v>3.132189371552857E-2</v>
      </c>
      <c r="J24" s="4">
        <v>0.1139955493080137</v>
      </c>
      <c r="K24" s="4">
        <f t="shared" si="0"/>
        <v>1.0318175860325931</v>
      </c>
      <c r="L24" s="4">
        <f t="shared" si="1"/>
        <v>1.1207471367727524</v>
      </c>
      <c r="M24" s="4" cm="1">
        <f t="array" ref="M24:P24">[1]!margulesxs($B$10,$B$11,B24:C24,$L$2:$L$4)</f>
        <v>6.6565673094604982E-2</v>
      </c>
      <c r="N24" s="4">
        <v>6.6565673094604982E-2</v>
      </c>
      <c r="O24" s="4">
        <v>0</v>
      </c>
      <c r="P24" s="4">
        <v>0</v>
      </c>
    </row>
    <row r="25" spans="1:16" x14ac:dyDescent="0.25">
      <c r="A25" s="2">
        <v>0.26555000000000001</v>
      </c>
      <c r="B25" s="3">
        <f>1-C25</f>
        <v>0.54279999999999995</v>
      </c>
      <c r="C25" s="3">
        <v>0.4572</v>
      </c>
      <c r="D25" s="3">
        <f>1-E25</f>
        <v>0.76390000000000002</v>
      </c>
      <c r="E25" s="3">
        <v>0.2361</v>
      </c>
      <c r="F25" s="5">
        <f>(D25*A25)/(B25*$G$10)</f>
        <v>1.046845519540518</v>
      </c>
      <c r="G25" s="5">
        <f>(E25*A25)/(C25*$G$11)</f>
        <v>1.1166233668621384</v>
      </c>
      <c r="H25" s="5">
        <f>B25*LN(F25)+C25*LN(G25)</f>
        <v>7.528353348844094E-2</v>
      </c>
      <c r="I25" s="4" cm="1">
        <f t="array" ref="I25:J25">[1]!margules($B$10,$B$11,B25:C25,$L$2:$L$4)</f>
        <v>3.8274901276134636E-2</v>
      </c>
      <c r="J25" s="4">
        <v>0.10521467855506784</v>
      </c>
      <c r="K25" s="4">
        <f t="shared" si="0"/>
        <v>1.0390168206724029</v>
      </c>
      <c r="L25" s="4">
        <f t="shared" si="1"/>
        <v>1.110949081701061</v>
      </c>
      <c r="M25" s="4" cm="1">
        <f t="array" ref="M25:P25">[1]!margulesxs($B$10,$B$11,B25:C25,$L$2:$L$4)</f>
        <v>6.8879767448062901E-2</v>
      </c>
      <c r="N25" s="4">
        <v>6.8879767448062901E-2</v>
      </c>
      <c r="O25" s="4">
        <v>0</v>
      </c>
      <c r="P25" s="4">
        <v>0</v>
      </c>
    </row>
    <row r="26" spans="1:16" x14ac:dyDescent="0.25">
      <c r="A26" s="2">
        <v>0.25899</v>
      </c>
      <c r="B26" s="3">
        <f>1-C26</f>
        <v>0.51190000000000002</v>
      </c>
      <c r="C26" s="3">
        <v>0.48809999999999998</v>
      </c>
      <c r="D26" s="3">
        <f>1-E26</f>
        <v>0.74399999999999999</v>
      </c>
      <c r="E26" s="3">
        <v>0.25600000000000001</v>
      </c>
      <c r="F26" s="5">
        <f>(D26*A26)/(B26*$G$10)</f>
        <v>1.0544122029158045</v>
      </c>
      <c r="G26" s="5">
        <f>(E26*A26)/(C26*$G$11)</f>
        <v>1.1060755543644518</v>
      </c>
      <c r="H26" s="5">
        <f>B26*LN(F26)+C26*LN(G26)</f>
        <v>7.6331602385400349E-2</v>
      </c>
      <c r="I26" s="4" cm="1">
        <f t="array" ref="I26:J26">[1]!margules($B$10,$B$11,B26:C26,$L$2:$L$4)</f>
        <v>4.6185233401191884E-2</v>
      </c>
      <c r="J26" s="4">
        <v>9.6394310776469705E-2</v>
      </c>
      <c r="K26" s="4">
        <f t="shared" si="0"/>
        <v>1.0472683820757902</v>
      </c>
      <c r="L26" s="4">
        <f t="shared" si="1"/>
        <v>1.1011931907400108</v>
      </c>
      <c r="M26" s="4" cm="1">
        <f t="array" ref="M26:P26">[1]!margulesxs($B$10,$B$11,B26:C26,$L$2:$L$4)</f>
        <v>7.0692284068064978E-2</v>
      </c>
      <c r="N26" s="4">
        <v>7.0692284068064978E-2</v>
      </c>
      <c r="O26" s="4">
        <v>0</v>
      </c>
      <c r="P26" s="4">
        <v>0</v>
      </c>
    </row>
    <row r="27" spans="1:16" x14ac:dyDescent="0.25">
      <c r="A27" s="2">
        <v>0.25239</v>
      </c>
      <c r="B27" s="3">
        <f>1-C27</f>
        <v>0.48060000000000003</v>
      </c>
      <c r="C27" s="3">
        <v>0.51939999999999997</v>
      </c>
      <c r="D27" s="3">
        <f>1-E27</f>
        <v>0.7228</v>
      </c>
      <c r="E27" s="3">
        <v>0.2772</v>
      </c>
      <c r="F27" s="5">
        <f>(D27*A27)/(B27*$G$10)</f>
        <v>1.0632763223935304</v>
      </c>
      <c r="G27" s="5">
        <f>(E27*A27)/(C27*$G$11)</f>
        <v>1.0968167268599875</v>
      </c>
      <c r="H27" s="5">
        <f>B27*LN(F27)+C27*LN(G27)</f>
        <v>7.7486063083671591E-2</v>
      </c>
      <c r="I27" s="4" cm="1">
        <f t="array" ref="I27:J27">[1]!margules($B$10,$B$11,B27:C27,$L$2:$L$4)</f>
        <v>5.5237034173851236E-2</v>
      </c>
      <c r="J27" s="4">
        <v>8.7482572136813638E-2</v>
      </c>
      <c r="K27" s="4">
        <f t="shared" si="0"/>
        <v>1.056791080590552</v>
      </c>
      <c r="L27" s="4">
        <f t="shared" si="1"/>
        <v>1.0914232431022424</v>
      </c>
      <c r="M27" s="4" cm="1">
        <f t="array" ref="M27:P27">[1]!margulesxs($B$10,$B$11,B27:C27,$L$2:$L$4)</f>
        <v>7.1985366591813912E-2</v>
      </c>
      <c r="N27" s="4">
        <v>7.1985366591813912E-2</v>
      </c>
      <c r="O27" s="4">
        <v>0</v>
      </c>
      <c r="P27" s="4">
        <v>0</v>
      </c>
    </row>
    <row r="28" spans="1:16" x14ac:dyDescent="0.25">
      <c r="A28" s="2">
        <v>0.24541000000000002</v>
      </c>
      <c r="B28" s="3">
        <f>1-C28</f>
        <v>0.44820000000000004</v>
      </c>
      <c r="C28" s="3">
        <v>0.55179999999999996</v>
      </c>
      <c r="D28" s="3">
        <f>1-E28</f>
        <v>0.7</v>
      </c>
      <c r="E28" s="3">
        <v>0.3</v>
      </c>
      <c r="F28" s="5">
        <f>(D28*A28)/(B28*$G$10)</f>
        <v>1.0736384714543306</v>
      </c>
      <c r="G28" s="5">
        <f>(E28*A28)/(C28*$G$11)</f>
        <v>1.0864317643309882</v>
      </c>
      <c r="H28" s="5">
        <f>B28*LN(F28)+C28*LN(G28)</f>
        <v>7.7589609560036771E-2</v>
      </c>
      <c r="I28" s="4" cm="1">
        <f t="array" ref="I28:J28">[1]!margules($B$10,$B$11,B28:C28,$L$2:$L$4)</f>
        <v>6.5776418852109386E-2</v>
      </c>
      <c r="J28" s="4">
        <v>7.8349765599765087E-2</v>
      </c>
      <c r="K28" s="4">
        <f t="shared" si="0"/>
        <v>1.0679879085079136</v>
      </c>
      <c r="L28" s="4">
        <f t="shared" si="1"/>
        <v>1.0815008643230204</v>
      </c>
      <c r="M28" s="4" cm="1">
        <f t="array" ref="M28:P28">[1]!margulesxs($B$10,$B$11,B28:C28,$L$2:$L$4)</f>
        <v>7.2714391587465801E-2</v>
      </c>
      <c r="N28" s="4">
        <v>7.2714391587465801E-2</v>
      </c>
      <c r="O28" s="4">
        <v>0</v>
      </c>
      <c r="P28" s="4">
        <v>0</v>
      </c>
    </row>
    <row r="29" spans="1:16" x14ac:dyDescent="0.25">
      <c r="A29" s="2">
        <v>0.23995</v>
      </c>
      <c r="B29" s="3">
        <f>1-C29</f>
        <v>0.42320000000000002</v>
      </c>
      <c r="C29" s="3">
        <v>0.57679999999999998</v>
      </c>
      <c r="D29" s="3">
        <f>1-E29</f>
        <v>0.68149999999999999</v>
      </c>
      <c r="E29" s="3">
        <v>0.31850000000000001</v>
      </c>
      <c r="F29" s="5">
        <f>(D29*A29)/(B29*$G$10)</f>
        <v>1.0823820396294725</v>
      </c>
      <c r="G29" s="5">
        <f>(E29*A29)/(C29*$G$11)</f>
        <v>1.0788860555277766</v>
      </c>
      <c r="H29" s="5">
        <f>B29*LN(F29)+C29*LN(G29)</f>
        <v>7.7298184042492946E-2</v>
      </c>
      <c r="I29" s="4" cm="1">
        <f t="array" ref="I29:J29">[1]!margules($B$10,$B$11,B29:C29,$L$2:$L$4)</f>
        <v>7.4766078331880995E-2</v>
      </c>
      <c r="J29" s="4">
        <v>7.1411195228677851E-2</v>
      </c>
      <c r="K29" s="4">
        <f t="shared" si="0"/>
        <v>1.0776320399142765</v>
      </c>
      <c r="L29" s="4">
        <f t="shared" si="1"/>
        <v>1.0740227681198447</v>
      </c>
      <c r="M29" s="4" cm="1">
        <f t="array" ref="M29:P29">[1]!margulesxs($B$10,$B$11,B29:C29,$L$2:$L$4)</f>
        <v>7.2830981757953411E-2</v>
      </c>
      <c r="N29" s="4">
        <v>7.2830981757953411E-2</v>
      </c>
      <c r="O29" s="4">
        <v>0</v>
      </c>
      <c r="P29" s="4">
        <v>0</v>
      </c>
    </row>
    <row r="30" spans="1:16" x14ac:dyDescent="0.25">
      <c r="A30" s="2">
        <v>0.23402000000000001</v>
      </c>
      <c r="B30" s="3">
        <f>1-C30</f>
        <v>0.39639999999999997</v>
      </c>
      <c r="C30" s="3">
        <v>0.60360000000000003</v>
      </c>
      <c r="D30" s="3">
        <f>1-E30</f>
        <v>0.66070000000000007</v>
      </c>
      <c r="E30" s="3">
        <v>0.33929999999999999</v>
      </c>
      <c r="F30" s="5">
        <f>(D30*A30)/(B30*$G$10)</f>
        <v>1.0926051867289572</v>
      </c>
      <c r="G30" s="5">
        <f>(E30*A30)/(C30*$G$11)</f>
        <v>1.071169613407045</v>
      </c>
      <c r="H30" s="5">
        <f>B30*LN(F30)+C30*LN(G30)</f>
        <v>7.660532892357913E-2</v>
      </c>
      <c r="I30" s="4" cm="1">
        <f t="array" ref="I30:J30">[1]!margules($B$10,$B$11,B30:C30,$L$2:$L$4)</f>
        <v>8.527314987477988E-2</v>
      </c>
      <c r="J30" s="4">
        <v>6.4118543127729383E-2</v>
      </c>
      <c r="K30" s="4">
        <f t="shared" si="0"/>
        <v>1.0890144902475913</v>
      </c>
      <c r="L30" s="4">
        <f t="shared" si="1"/>
        <v>1.0662187841798163</v>
      </c>
      <c r="M30" s="4" cm="1">
        <f t="array" ref="M30:P30">[1]!margulesxs($B$10,$B$11,B30:C30,$L$2:$L$4)</f>
        <v>7.2504229242260188E-2</v>
      </c>
      <c r="N30" s="4">
        <v>7.2504229242260188E-2</v>
      </c>
      <c r="O30" s="4">
        <v>0</v>
      </c>
      <c r="P30" s="4">
        <v>0</v>
      </c>
    </row>
    <row r="31" spans="1:16" x14ac:dyDescent="0.25">
      <c r="A31" s="2">
        <v>0.22574000000000002</v>
      </c>
      <c r="B31" s="3">
        <f>1-C31</f>
        <v>0.36040000000000005</v>
      </c>
      <c r="C31" s="3">
        <v>0.63959999999999995</v>
      </c>
      <c r="D31" s="3">
        <f>1-E31</f>
        <v>0.63030000000000008</v>
      </c>
      <c r="E31" s="3">
        <v>0.36969999999999997</v>
      </c>
      <c r="F31" s="5">
        <f>(D31*A31)/(B31*$G$10)</f>
        <v>1.1058867823113732</v>
      </c>
      <c r="G31" s="5">
        <f>(E31*A31)/(C31*$G$11)</f>
        <v>1.0624785155399934</v>
      </c>
      <c r="H31" s="5">
        <f>B31*LN(F31)+C31*LN(G31)</f>
        <v>7.5035945035207413E-2</v>
      </c>
      <c r="I31" s="4" cm="1">
        <f t="array" ref="I31:J31">[1]!margules($B$10,$B$11,B31:C31,$L$2:$L$4)</f>
        <v>0.10087328601711264</v>
      </c>
      <c r="J31" s="4">
        <v>5.4628465192623349E-2</v>
      </c>
      <c r="K31" s="4">
        <f t="shared" si="0"/>
        <v>1.106136469925024</v>
      </c>
      <c r="L31" s="4">
        <f t="shared" si="1"/>
        <v>1.0561481459741415</v>
      </c>
      <c r="M31" s="4" cm="1">
        <f t="array" ref="M31:P31">[1]!margulesxs($B$10,$B$11,B31:C31,$L$2:$L$4)</f>
        <v>7.1295098617769295E-2</v>
      </c>
      <c r="N31" s="4">
        <v>7.1295098617769295E-2</v>
      </c>
      <c r="O31" s="4">
        <v>0</v>
      </c>
      <c r="P31" s="4">
        <v>0</v>
      </c>
    </row>
    <row r="32" spans="1:16" x14ac:dyDescent="0.25">
      <c r="A32" s="2">
        <v>0.21617</v>
      </c>
      <c r="B32" s="3">
        <f>1-C32</f>
        <v>0.31930000000000003</v>
      </c>
      <c r="C32" s="3">
        <v>0.68069999999999997</v>
      </c>
      <c r="D32" s="3">
        <f>1-E32</f>
        <v>0.59339999999999993</v>
      </c>
      <c r="E32" s="3">
        <v>0.40660000000000002</v>
      </c>
      <c r="F32" s="5">
        <f>(D32*A32)/(B32*$G$10)</f>
        <v>1.125339771362605</v>
      </c>
      <c r="G32" s="5">
        <f>(E32*A32)/(C32*$G$11)</f>
        <v>1.051423517915745</v>
      </c>
      <c r="H32" s="5">
        <f>B32*LN(F32)+C32*LN(G32)</f>
        <v>7.1838229466562945E-2</v>
      </c>
      <c r="I32" s="4" cm="1">
        <f t="array" ref="I32:J32">[1]!margules($B$10,$B$11,B32:C32,$L$2:$L$4)</f>
        <v>0.12088106561588226</v>
      </c>
      <c r="J32" s="4">
        <v>4.4337464982448102E-2</v>
      </c>
      <c r="K32" s="4">
        <f t="shared" si="0"/>
        <v>1.1284906880405936</v>
      </c>
      <c r="L32" s="4">
        <f t="shared" si="1"/>
        <v>1.04533505934985</v>
      </c>
      <c r="M32" s="4" cm="1">
        <f t="array" ref="M32:P32">[1]!margulesxs($B$10,$B$11,B32:C32,$L$2:$L$4)</f>
        <v>6.877783666470362E-2</v>
      </c>
      <c r="N32" s="4">
        <v>6.877783666470362E-2</v>
      </c>
      <c r="O32" s="4">
        <v>0</v>
      </c>
      <c r="P32" s="4">
        <v>0</v>
      </c>
    </row>
    <row r="33" spans="1:16" x14ac:dyDescent="0.25">
      <c r="A33" s="2">
        <v>0.20693</v>
      </c>
      <c r="B33" s="3">
        <f>1-C33</f>
        <v>0.28120000000000001</v>
      </c>
      <c r="C33" s="3">
        <v>0.71879999999999999</v>
      </c>
      <c r="D33" s="3">
        <f>1-E33</f>
        <v>0.55499999999999994</v>
      </c>
      <c r="E33" s="3">
        <v>0.44500000000000001</v>
      </c>
      <c r="F33" s="5">
        <f>(D33*A33)/(B33*$G$10)</f>
        <v>1.144038780446252</v>
      </c>
      <c r="G33" s="5">
        <f>(E33*A33)/(C33*$G$11)</f>
        <v>1.0431482672461636</v>
      </c>
      <c r="H33" s="5">
        <f>B33*LN(F33)+C33*LN(G33)</f>
        <v>6.820411812002268E-2</v>
      </c>
      <c r="I33" s="4" cm="1">
        <f t="array" ref="I33:J33">[1]!margules($B$10,$B$11,B33:C33,$L$2:$L$4)</f>
        <v>0.1416420964655743</v>
      </c>
      <c r="J33" s="4">
        <v>3.5436160429116369E-2</v>
      </c>
      <c r="K33" s="4">
        <f t="shared" si="0"/>
        <v>1.1521642110916093</v>
      </c>
      <c r="L33" s="4">
        <f t="shared" si="1"/>
        <v>1.0360715036565717</v>
      </c>
      <c r="M33" s="4" cm="1">
        <f t="array" ref="M33:P33">[1]!margulesxs($B$10,$B$11,B33:C33,$L$2:$L$4)</f>
        <v>6.5301269642568327E-2</v>
      </c>
      <c r="N33" s="4">
        <v>6.5301269642568327E-2</v>
      </c>
      <c r="O33" s="4">
        <v>0</v>
      </c>
      <c r="P33" s="4">
        <v>0</v>
      </c>
    </row>
    <row r="34" spans="1:16" x14ac:dyDescent="0.25">
      <c r="A34" s="2">
        <v>0.19632000000000002</v>
      </c>
      <c r="B34" s="3">
        <f>1-C34</f>
        <v>0.23829999999999996</v>
      </c>
      <c r="C34" s="3">
        <v>0.76170000000000004</v>
      </c>
      <c r="D34" s="3">
        <f>1-E34</f>
        <v>0.50770000000000004</v>
      </c>
      <c r="E34" s="3">
        <v>0.49230000000000002</v>
      </c>
      <c r="F34" s="5">
        <f>(D34*A34)/(B34*$G$10)</f>
        <v>1.1716213802322009</v>
      </c>
      <c r="G34" s="5">
        <f>(E34*A34)/(C34*$G$11)</f>
        <v>1.033192074913138</v>
      </c>
      <c r="H34" s="5">
        <f>B34*LN(F34)+C34*LN(G34)</f>
        <v>6.2615874942737806E-2</v>
      </c>
      <c r="I34" s="4" cm="1">
        <f t="array" ref="I34:J34">[1]!margules($B$10,$B$11,B34:C34,$L$2:$L$4)</f>
        <v>0.16771555171725241</v>
      </c>
      <c r="J34" s="4">
        <v>2.6296395431177531E-2</v>
      </c>
      <c r="K34" s="4">
        <f t="shared" si="0"/>
        <v>1.1826001742119645</v>
      </c>
      <c r="L34" s="4">
        <f t="shared" si="1"/>
        <v>1.0266451963280097</v>
      </c>
      <c r="M34" s="4" cm="1">
        <f t="array" ref="M34:P34">[1]!margulesxs($B$10,$B$11,B34:C34,$L$2:$L$4)</f>
        <v>5.9996580374149178E-2</v>
      </c>
      <c r="N34" s="4">
        <v>5.9996580374149178E-2</v>
      </c>
      <c r="O34" s="4">
        <v>0</v>
      </c>
      <c r="P34" s="4">
        <v>0</v>
      </c>
    </row>
    <row r="35" spans="1:16" x14ac:dyDescent="0.25">
      <c r="A35" s="2">
        <v>0.18591999999999997</v>
      </c>
      <c r="B35" s="3">
        <f>1-C35</f>
        <v>0.19810000000000005</v>
      </c>
      <c r="C35" s="3">
        <v>0.80189999999999995</v>
      </c>
      <c r="D35" s="3">
        <f>1-E35</f>
        <v>0.45650000000000002</v>
      </c>
      <c r="E35" s="3">
        <v>0.54349999999999998</v>
      </c>
      <c r="F35" s="5">
        <f>(D35*A35)/(B35*$G$10)</f>
        <v>1.2001127200229227</v>
      </c>
      <c r="G35" s="5">
        <f>(E35*A35)/(C35*$G$11)</f>
        <v>1.0260678650616279</v>
      </c>
      <c r="H35" s="5">
        <f>B35*LN(F35)+C35*LN(G35)</f>
        <v>5.6772513991045728E-2</v>
      </c>
      <c r="I35" s="4" cm="1">
        <f t="array" ref="I35:J35">[1]!margules($B$10,$B$11,B35:C35,$L$2:$L$4)</f>
        <v>0.19488156667986845</v>
      </c>
      <c r="J35" s="4">
        <v>1.8721603250530648E-2</v>
      </c>
      <c r="K35" s="4">
        <f t="shared" si="0"/>
        <v>1.2151670616975221</v>
      </c>
      <c r="L35" s="4">
        <f t="shared" si="1"/>
        <v>1.0188979512513587</v>
      </c>
      <c r="M35" s="4" cm="1">
        <f t="array" ref="M35:P35">[1]!margulesxs($B$10,$B$11,B35:C35,$L$2:$L$4)</f>
        <v>5.3618892005882469E-2</v>
      </c>
      <c r="N35" s="4">
        <v>5.3618892005882469E-2</v>
      </c>
      <c r="O35" s="4">
        <v>0</v>
      </c>
      <c r="P35" s="4">
        <v>0</v>
      </c>
    </row>
    <row r="36" spans="1:16" x14ac:dyDescent="0.25">
      <c r="A36" s="2">
        <v>0.17559000000000002</v>
      </c>
      <c r="B36" s="3">
        <f>1-C36</f>
        <v>0.15969999999999995</v>
      </c>
      <c r="C36" s="3">
        <v>0.84030000000000005</v>
      </c>
      <c r="D36" s="3">
        <f>1-E36</f>
        <v>0.40059999999999996</v>
      </c>
      <c r="E36" s="3">
        <v>0.59940000000000004</v>
      </c>
      <c r="F36" s="5">
        <f>(D36*A36)/(B36*$G$10)</f>
        <v>1.2338018851608015</v>
      </c>
      <c r="G36" s="5">
        <f>(E36*A36)/(C36*$G$11)</f>
        <v>1.0198887343271672</v>
      </c>
      <c r="H36" s="5">
        <f>B36*LN(F36)+C36*LN(G36)</f>
        <v>5.0101507843762549E-2</v>
      </c>
      <c r="I36" s="4" cm="1">
        <f t="array" ref="I36:J36">[1]!margules($B$10,$B$11,B36:C36,$L$2:$L$4)</f>
        <v>0.22342856098525626</v>
      </c>
      <c r="J36" s="4">
        <v>1.2507827740321822E-2</v>
      </c>
      <c r="K36" s="4">
        <f t="shared" si="0"/>
        <v>1.250356312862702</v>
      </c>
      <c r="L36" s="4">
        <f t="shared" si="1"/>
        <v>1.0125863777728308</v>
      </c>
      <c r="M36" s="4" cm="1">
        <f t="array" ref="M36:P36">[1]!margulesxs($B$10,$B$11,B36:C36,$L$2:$L$4)</f>
        <v>4.6191868839537846E-2</v>
      </c>
      <c r="N36" s="4">
        <v>4.6191868839537846E-2</v>
      </c>
      <c r="O36" s="4">
        <v>0</v>
      </c>
      <c r="P36" s="4">
        <v>0</v>
      </c>
    </row>
    <row r="37" spans="1:16" x14ac:dyDescent="0.25">
      <c r="A37" s="2">
        <v>0.16530999999999998</v>
      </c>
      <c r="B37" s="3">
        <f>1-C37</f>
        <v>0.12350000000000005</v>
      </c>
      <c r="C37" s="3">
        <v>0.87649999999999995</v>
      </c>
      <c r="D37" s="3">
        <f>1-E37</f>
        <v>0.33979999999999999</v>
      </c>
      <c r="E37" s="3">
        <v>0.66020000000000001</v>
      </c>
      <c r="F37" s="5">
        <f>(D37*A37)/(B37*$G$10)</f>
        <v>1.2740755005289215</v>
      </c>
      <c r="G37" s="5">
        <f>(E37*A37)/(C37*$G$11)</f>
        <v>1.0138958983567683</v>
      </c>
      <c r="H37" s="5">
        <f>B37*LN(F37)+C37*LN(G37)</f>
        <v>4.2010177485002437E-2</v>
      </c>
      <c r="I37" s="4" cm="1">
        <f t="array" ref="I37:J37">[1]!margules($B$10,$B$11,B37:C37,$L$2:$L$4)</f>
        <v>0.25277188910579651</v>
      </c>
      <c r="J37" s="4">
        <v>7.6722171131793707E-3</v>
      </c>
      <c r="K37" s="4">
        <f t="shared" si="0"/>
        <v>1.287589530133407</v>
      </c>
      <c r="L37" s="4">
        <f t="shared" si="1"/>
        <v>1.0077017239836634</v>
      </c>
      <c r="M37" s="4" cm="1">
        <f t="array" ref="M37:P37">[1]!margulesxs($B$10,$B$11,B37:C37,$L$2:$L$4)</f>
        <v>3.7942026604267598E-2</v>
      </c>
      <c r="N37" s="4">
        <v>3.7942026604267598E-2</v>
      </c>
      <c r="O37" s="4">
        <v>0</v>
      </c>
      <c r="P37" s="4">
        <v>0</v>
      </c>
    </row>
    <row r="38" spans="1:16" x14ac:dyDescent="0.25">
      <c r="A38" s="2">
        <v>0.15496000000000001</v>
      </c>
      <c r="B38" s="3">
        <f>1-C38</f>
        <v>8.9500000000000024E-2</v>
      </c>
      <c r="C38" s="3">
        <v>0.91049999999999998</v>
      </c>
      <c r="D38" s="3">
        <f>1-E38</f>
        <v>0.27159999999999995</v>
      </c>
      <c r="E38" s="3">
        <v>0.72840000000000005</v>
      </c>
      <c r="F38" s="5">
        <f>(D38*A38)/(B38*$G$10)</f>
        <v>1.3172431834281371</v>
      </c>
      <c r="G38" s="5">
        <f>(E38*A38)/(C38*$G$11)</f>
        <v>1.0094393616077888</v>
      </c>
      <c r="H38" s="5">
        <f>B38*LN(F38)+C38*LN(G38)</f>
        <v>3.3215153177282374E-2</v>
      </c>
      <c r="I38" s="4" cm="1">
        <f t="array" ref="I38:J38">[1]!margules($B$10,$B$11,B38:C38,$L$2:$L$4)</f>
        <v>0.28257145635577474</v>
      </c>
      <c r="J38" s="4">
        <v>4.1241091509031033E-3</v>
      </c>
      <c r="K38" s="4">
        <f t="shared" si="0"/>
        <v>1.3265365611786386</v>
      </c>
      <c r="L38" s="4">
        <f t="shared" si="1"/>
        <v>1.0041326249917755</v>
      </c>
      <c r="M38" s="4" cm="1">
        <f t="array" ref="M38:P38">[1]!margulesxs($B$10,$B$11,B38:C38,$L$2:$L$4)</f>
        <v>2.9045146725739122E-2</v>
      </c>
      <c r="N38" s="4">
        <v>2.9045146725739122E-2</v>
      </c>
      <c r="O38" s="4">
        <v>0</v>
      </c>
      <c r="P38" s="4">
        <v>0</v>
      </c>
    </row>
    <row r="39" spans="1:16" x14ac:dyDescent="0.25">
      <c r="A39" s="2">
        <v>0.14644000000000001</v>
      </c>
      <c r="B39" s="3">
        <f>1-C39</f>
        <v>6.3200000000000034E-2</v>
      </c>
      <c r="C39" s="3">
        <v>0.93679999999999997</v>
      </c>
      <c r="D39" s="3">
        <f>1-E39</f>
        <v>0.20960000000000001</v>
      </c>
      <c r="E39" s="3">
        <v>0.79039999999999999</v>
      </c>
      <c r="F39" s="5">
        <f>(D39*A39)/(B39*$G$10)</f>
        <v>1.3604216728901493</v>
      </c>
      <c r="G39" s="5">
        <f>(E39*A39)/(C39*$G$11)</f>
        <v>1.0060751229958358</v>
      </c>
      <c r="H39" s="5">
        <f>B39*LN(F39)+C39*LN(G39)</f>
        <v>2.5126582999393757E-2</v>
      </c>
      <c r="I39" s="4" cm="1">
        <f t="array" ref="I39:J39">[1]!margules($B$10,$B$11,B39:C39,$L$2:$L$4)</f>
        <v>0.30716359660423664</v>
      </c>
      <c r="J39" s="4">
        <v>2.0930072701470944E-3</v>
      </c>
      <c r="K39" s="4">
        <f t="shared" si="0"/>
        <v>1.3595633698299472</v>
      </c>
      <c r="L39" s="4">
        <f t="shared" si="1"/>
        <v>1.0020951991387959</v>
      </c>
      <c r="M39" s="4" cm="1">
        <f t="array" ref="M39:P39">[1]!margulesxs($B$10,$B$11,B39:C39,$L$2:$L$4)</f>
        <v>2.1373468516061561E-2</v>
      </c>
      <c r="N39" s="4">
        <v>2.1373468516061561E-2</v>
      </c>
      <c r="O39" s="4">
        <v>0</v>
      </c>
      <c r="P39" s="4">
        <v>0</v>
      </c>
    </row>
    <row r="40" spans="1:16" x14ac:dyDescent="0.25">
      <c r="A40" s="2">
        <v>0.13894000000000001</v>
      </c>
      <c r="B40" s="3">
        <f>1-C40</f>
        <v>4.1499999999999981E-2</v>
      </c>
      <c r="C40" s="3">
        <v>0.95850000000000002</v>
      </c>
      <c r="D40" s="3">
        <f>1-E40</f>
        <v>0.14929999999999999</v>
      </c>
      <c r="E40" s="3">
        <v>0.85070000000000001</v>
      </c>
      <c r="F40" s="5">
        <f>(D40*A40)/(B40*$G$10)</f>
        <v>1.4001630978696207</v>
      </c>
      <c r="G40" s="5">
        <f>(E40*A40)/(C40*$G$11)</f>
        <v>1.0041122162472127</v>
      </c>
      <c r="H40" s="5">
        <f>B40*LN(F40)+C40*LN(G40)</f>
        <v>1.7901909375328581E-2</v>
      </c>
      <c r="I40" s="4" cm="1">
        <f t="array" ref="I40:J40">[1]!margules($B$10,$B$11,B40:C40,$L$2:$L$4)</f>
        <v>0.32849648573191759</v>
      </c>
      <c r="J40" s="4">
        <v>9.1547574200105187E-4</v>
      </c>
      <c r="K40" s="4">
        <f t="shared" si="0"/>
        <v>1.3888783594286376</v>
      </c>
      <c r="L40" s="4">
        <f t="shared" si="1"/>
        <v>1.0009158949178234</v>
      </c>
      <c r="M40" s="4" cm="1">
        <f t="array" ref="M40:P40">[1]!margulesxs($B$10,$B$11,B40:C40,$L$2:$L$4)</f>
        <v>1.4510087656582581E-2</v>
      </c>
      <c r="N40" s="4">
        <v>1.4510087656582581E-2</v>
      </c>
      <c r="O40" s="4">
        <v>0</v>
      </c>
      <c r="P40" s="4">
        <v>0</v>
      </c>
    </row>
    <row r="41" spans="1:16" x14ac:dyDescent="0.25">
      <c r="A41" s="2">
        <v>0.12280876367110301</v>
      </c>
      <c r="B41" s="3">
        <f>1-C41</f>
        <v>0</v>
      </c>
      <c r="C41" s="3">
        <v>1</v>
      </c>
      <c r="D41" s="3">
        <f>1-E41</f>
        <v>0</v>
      </c>
      <c r="E41" s="3">
        <v>1</v>
      </c>
      <c r="F41" s="5" t="e">
        <f>(D41*A41)/(B41*$G$10)</f>
        <v>#DIV/0!</v>
      </c>
      <c r="G41" s="5">
        <f>(E41*A41)/(C41*$G$11)</f>
        <v>1</v>
      </c>
      <c r="H41" s="5">
        <v>0</v>
      </c>
      <c r="I41" s="4" cm="1">
        <f t="array" ref="I41:J41">[1]!margules($B$10,$B$11,B41:C41,$L$2:$L$4)</f>
        <v>0.37199999434243691</v>
      </c>
      <c r="J41" s="4">
        <v>0</v>
      </c>
      <c r="K41" s="4">
        <f t="shared" si="0"/>
        <v>1.4506329730861112</v>
      </c>
      <c r="L41" s="4">
        <f t="shared" si="1"/>
        <v>1</v>
      </c>
      <c r="M41" s="4" cm="1">
        <f t="array" ref="M41:P41">[1]!margulesxs($B$10,$B$11,B41:C41,$L$2:$L$4)</f>
        <v>0</v>
      </c>
      <c r="N41" s="4">
        <v>0</v>
      </c>
      <c r="O41" s="4">
        <v>0</v>
      </c>
      <c r="P41" s="4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Metiletil cetona + tolueno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Manuel Milanesio</dc:creator>
  <cp:lastModifiedBy>Juan Manuel Milanesio</cp:lastModifiedBy>
  <dcterms:created xsi:type="dcterms:W3CDTF">2020-06-15T15:51:19Z</dcterms:created>
  <dcterms:modified xsi:type="dcterms:W3CDTF">2020-06-17T05:37:49Z</dcterms:modified>
</cp:coreProperties>
</file>